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pglewis406\Downloads\"/>
    </mc:Choice>
  </mc:AlternateContent>
  <xr:revisionPtr revIDLastSave="0" documentId="13_ncr:1_{CCE4B86A-A3C7-4F60-8227-07AB4D7C0E15}" xr6:coauthVersionLast="47" xr6:coauthVersionMax="47" xr10:uidLastSave="{00000000-0000-0000-0000-000000000000}"/>
  <bookViews>
    <workbookView xWindow="-120" yWindow="-120" windowWidth="29040" windowHeight="15720" xr2:uid="{00000000-000D-0000-FFFF-FFFF00000000}"/>
  </bookViews>
  <sheets>
    <sheet name="Personal Budget" sheetId="8" r:id="rId1"/>
    <sheet name="Basic Small Bus Budget" sheetId="7" r:id="rId2"/>
    <sheet name="Startup Expenses" sheetId="1" r:id="rId3"/>
    <sheet name="Cash Flow" sheetId="4" r:id="rId4"/>
    <sheet name="Cash Flow Instructions" sheetId="5" r:id="rId5"/>
    <sheet name="P&amp;L" sheetId="6" r:id="rId6"/>
    <sheet name="Balance Sheet" sheetId="3" r:id="rId7"/>
    <sheet name="Sales Forecast" sheetId="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7" l="1"/>
  <c r="N34" i="7"/>
  <c r="M34" i="7"/>
  <c r="M37" i="7" s="1"/>
  <c r="L34" i="7"/>
  <c r="L37" i="7" s="1"/>
  <c r="K34" i="7"/>
  <c r="J34" i="7"/>
  <c r="I34" i="7"/>
  <c r="H34" i="7"/>
  <c r="G34" i="7"/>
  <c r="F34" i="7"/>
  <c r="F37" i="7" s="1"/>
  <c r="E34" i="7"/>
  <c r="D34" i="7"/>
  <c r="C34" i="7"/>
  <c r="O33" i="7"/>
  <c r="O32" i="7"/>
  <c r="N29" i="7"/>
  <c r="N37" i="7" s="1"/>
  <c r="M29" i="7"/>
  <c r="L29" i="7"/>
  <c r="K29" i="7"/>
  <c r="J29" i="7"/>
  <c r="I29" i="7"/>
  <c r="H29" i="7"/>
  <c r="G29" i="7"/>
  <c r="G37" i="7" s="1"/>
  <c r="F29" i="7"/>
  <c r="E29" i="7"/>
  <c r="E37" i="7" s="1"/>
  <c r="D29" i="7"/>
  <c r="D37" i="7" s="1"/>
  <c r="C29" i="7"/>
  <c r="C37" i="7" s="1"/>
  <c r="O28" i="7"/>
  <c r="O27" i="7"/>
  <c r="O26" i="7"/>
  <c r="O29" i="7" s="1"/>
  <c r="O25" i="7"/>
  <c r="O24" i="7"/>
  <c r="O23" i="7"/>
  <c r="N20" i="7"/>
  <c r="M20" i="7"/>
  <c r="L20" i="7"/>
  <c r="K20" i="7"/>
  <c r="J20" i="7"/>
  <c r="I20" i="7"/>
  <c r="H20" i="7"/>
  <c r="G20" i="7"/>
  <c r="F20" i="7"/>
  <c r="E20" i="7"/>
  <c r="D20" i="7"/>
  <c r="C20" i="7"/>
  <c r="O19" i="7"/>
  <c r="O18" i="7"/>
  <c r="O17" i="7"/>
  <c r="O16" i="7"/>
  <c r="O15" i="7"/>
  <c r="O14" i="7"/>
  <c r="O13" i="7"/>
  <c r="O12" i="7"/>
  <c r="O20" i="7" s="1"/>
  <c r="N9" i="7"/>
  <c r="M9" i="7"/>
  <c r="L9" i="7"/>
  <c r="G9" i="7"/>
  <c r="F9" i="7"/>
  <c r="E9" i="7"/>
  <c r="D9" i="7"/>
  <c r="C9" i="7"/>
  <c r="N8" i="7"/>
  <c r="M8" i="7"/>
  <c r="L8" i="7"/>
  <c r="K8" i="7"/>
  <c r="K9" i="7" s="1"/>
  <c r="J8" i="7"/>
  <c r="J9" i="7" s="1"/>
  <c r="I8" i="7"/>
  <c r="I9" i="7" s="1"/>
  <c r="H8" i="7"/>
  <c r="H9" i="7" s="1"/>
  <c r="G8" i="7"/>
  <c r="F8" i="7"/>
  <c r="E8" i="7"/>
  <c r="D8" i="7"/>
  <c r="C8" i="7"/>
  <c r="O7" i="7"/>
  <c r="D38" i="7" l="1"/>
  <c r="C38" i="7"/>
  <c r="F38" i="7"/>
  <c r="E38" i="7"/>
  <c r="G38" i="7"/>
  <c r="O37" i="7"/>
  <c r="H37" i="7"/>
  <c r="N38" i="7" s="1"/>
  <c r="I37" i="7"/>
  <c r="J37" i="7"/>
  <c r="K37" i="7"/>
  <c r="O8" i="7"/>
  <c r="O9" i="7" s="1"/>
  <c r="L38" i="7" l="1"/>
  <c r="J38" i="7"/>
  <c r="H38" i="7"/>
  <c r="M38" i="7"/>
  <c r="I38" i="7"/>
  <c r="K38" i="7"/>
  <c r="J75" i="8" l="1"/>
  <c r="J73" i="8"/>
  <c r="J77" i="8" s="1"/>
  <c r="E72" i="8"/>
  <c r="E71" i="8"/>
  <c r="E70" i="8"/>
  <c r="E69" i="8"/>
  <c r="J68" i="8"/>
  <c r="E68" i="8"/>
  <c r="J67" i="8"/>
  <c r="E67" i="8"/>
  <c r="J66" i="8"/>
  <c r="J69" i="8" s="1"/>
  <c r="E66" i="8"/>
  <c r="J65" i="8"/>
  <c r="E65" i="8"/>
  <c r="E60" i="8"/>
  <c r="E59" i="8"/>
  <c r="J58" i="8"/>
  <c r="E58" i="8"/>
  <c r="J57" i="8"/>
  <c r="E57" i="8"/>
  <c r="J56" i="8"/>
  <c r="J59" i="8" s="1"/>
  <c r="E56" i="8"/>
  <c r="E61" i="8" s="1"/>
  <c r="J52" i="8"/>
  <c r="E52" i="8"/>
  <c r="J51" i="8"/>
  <c r="E51" i="8"/>
  <c r="J50" i="8"/>
  <c r="E50" i="8"/>
  <c r="J49" i="8"/>
  <c r="E49" i="8"/>
  <c r="J44" i="8"/>
  <c r="E44" i="8"/>
  <c r="J43" i="8"/>
  <c r="E43" i="8"/>
  <c r="J42" i="8"/>
  <c r="J45" i="8" s="1"/>
  <c r="E42" i="8"/>
  <c r="E45" i="8" s="1"/>
  <c r="J41" i="8"/>
  <c r="E41" i="8"/>
  <c r="E36" i="8"/>
  <c r="J35" i="8"/>
  <c r="E35" i="8"/>
  <c r="J34" i="8"/>
  <c r="E34" i="8"/>
  <c r="J33" i="8"/>
  <c r="E33" i="8"/>
  <c r="J32" i="8"/>
  <c r="E32" i="8"/>
  <c r="J31" i="8"/>
  <c r="J36" i="8" s="1"/>
  <c r="E31" i="8"/>
  <c r="J30" i="8"/>
  <c r="E30" i="8"/>
  <c r="E37" i="8" s="1"/>
  <c r="E25" i="8"/>
  <c r="J24" i="8"/>
  <c r="E24" i="8"/>
  <c r="J23" i="8"/>
  <c r="E23" i="8"/>
  <c r="J22" i="8"/>
  <c r="E22" i="8"/>
  <c r="J21" i="8"/>
  <c r="E21" i="8"/>
  <c r="J20" i="8"/>
  <c r="E20" i="8"/>
  <c r="J19" i="8"/>
  <c r="E19" i="8"/>
  <c r="J18" i="8"/>
  <c r="E18" i="8"/>
  <c r="J17" i="8"/>
  <c r="E17" i="8"/>
  <c r="J16" i="8"/>
  <c r="J25" i="8" s="1"/>
  <c r="E16" i="8"/>
  <c r="E26" i="8" s="1"/>
  <c r="C12" i="8"/>
  <c r="C7" i="8"/>
  <c r="H4" i="8" s="1"/>
  <c r="H6" i="8"/>
  <c r="H8" i="8" s="1"/>
  <c r="M53" i="6" l="1"/>
  <c r="H53" i="6"/>
  <c r="G53" i="6"/>
  <c r="F53" i="6"/>
  <c r="E53" i="6"/>
  <c r="D53" i="6"/>
  <c r="C53" i="6"/>
  <c r="B53" i="6"/>
  <c r="M52" i="6"/>
  <c r="L52" i="6"/>
  <c r="J52" i="6"/>
  <c r="J53" i="6" s="1"/>
  <c r="H52" i="6"/>
  <c r="G52" i="6"/>
  <c r="F52" i="6"/>
  <c r="E52" i="6"/>
  <c r="D52" i="6"/>
  <c r="C52" i="6"/>
  <c r="B52" i="6"/>
  <c r="M51" i="6"/>
  <c r="L51" i="6"/>
  <c r="L53" i="6" s="1"/>
  <c r="K51" i="6"/>
  <c r="K52" i="6" s="1"/>
  <c r="J51" i="6"/>
  <c r="I51" i="6"/>
  <c r="I52" i="6" s="1"/>
  <c r="I53" i="6" s="1"/>
  <c r="H51" i="6"/>
  <c r="G51" i="6"/>
  <c r="F51" i="6"/>
  <c r="E51" i="6"/>
  <c r="D51" i="6"/>
  <c r="C51" i="6"/>
  <c r="B51" i="6"/>
  <c r="N50" i="6"/>
  <c r="N49" i="6"/>
  <c r="N48" i="6"/>
  <c r="N47" i="6"/>
  <c r="N46" i="6"/>
  <c r="N45" i="6"/>
  <c r="N44" i="6"/>
  <c r="N43" i="6"/>
  <c r="N42" i="6"/>
  <c r="N41" i="6"/>
  <c r="N40" i="6"/>
  <c r="N39" i="6"/>
  <c r="N38" i="6"/>
  <c r="N37" i="6"/>
  <c r="N36" i="6"/>
  <c r="N35" i="6"/>
  <c r="N34" i="6"/>
  <c r="N33" i="6"/>
  <c r="N32" i="6"/>
  <c r="N51" i="6" s="1"/>
  <c r="E29" i="6"/>
  <c r="E55" i="6" s="1"/>
  <c r="D29" i="6"/>
  <c r="D55" i="6" s="1"/>
  <c r="C29" i="6"/>
  <c r="C55" i="6" s="1"/>
  <c r="B29" i="6"/>
  <c r="B55" i="6" s="1"/>
  <c r="N27" i="6"/>
  <c r="M27" i="6"/>
  <c r="L27" i="6"/>
  <c r="K27" i="6"/>
  <c r="J27" i="6"/>
  <c r="I27" i="6"/>
  <c r="H27" i="6"/>
  <c r="G27" i="6"/>
  <c r="F27" i="6"/>
  <c r="E27" i="6"/>
  <c r="D27" i="6"/>
  <c r="C27" i="6"/>
  <c r="B27" i="6"/>
  <c r="N26" i="6"/>
  <c r="N25" i="6"/>
  <c r="N24" i="6"/>
  <c r="N23" i="6"/>
  <c r="N22" i="6"/>
  <c r="N21" i="6"/>
  <c r="N20" i="6"/>
  <c r="M17" i="6"/>
  <c r="M29" i="6" s="1"/>
  <c r="L17" i="6"/>
  <c r="L29" i="6" s="1"/>
  <c r="K17" i="6"/>
  <c r="K29" i="6" s="1"/>
  <c r="J17" i="6"/>
  <c r="J29" i="6" s="1"/>
  <c r="I17" i="6"/>
  <c r="I29" i="6" s="1"/>
  <c r="H17" i="6"/>
  <c r="H29" i="6" s="1"/>
  <c r="G17" i="6"/>
  <c r="G29" i="6" s="1"/>
  <c r="F17" i="6"/>
  <c r="F29" i="6" s="1"/>
  <c r="E17" i="6"/>
  <c r="D17" i="6"/>
  <c r="C17" i="6"/>
  <c r="B17" i="6"/>
  <c r="N16" i="6"/>
  <c r="N15" i="6"/>
  <c r="N14" i="6"/>
  <c r="N13" i="6"/>
  <c r="N12" i="6"/>
  <c r="N11" i="6"/>
  <c r="N10" i="6"/>
  <c r="C8" i="6"/>
  <c r="D8" i="6" s="1"/>
  <c r="E8" i="6" s="1"/>
  <c r="F8" i="6" s="1"/>
  <c r="G8" i="6" s="1"/>
  <c r="H8" i="6" s="1"/>
  <c r="I8" i="6" s="1"/>
  <c r="J8" i="6" s="1"/>
  <c r="K8" i="6" s="1"/>
  <c r="L8" i="6" s="1"/>
  <c r="M8" i="6" s="1"/>
  <c r="B8" i="6"/>
  <c r="O35" i="4"/>
  <c r="O41" i="4" s="1"/>
  <c r="N35" i="4"/>
  <c r="N41" i="4" s="1"/>
  <c r="M35" i="4"/>
  <c r="M41" i="4" s="1"/>
  <c r="L35" i="4"/>
  <c r="L41" i="4" s="1"/>
  <c r="K35" i="4"/>
  <c r="K41" i="4" s="1"/>
  <c r="J35" i="4"/>
  <c r="J41" i="4" s="1"/>
  <c r="I35" i="4"/>
  <c r="I41" i="4" s="1"/>
  <c r="H35" i="4"/>
  <c r="H41" i="4" s="1"/>
  <c r="G35" i="4"/>
  <c r="G41" i="4" s="1"/>
  <c r="F35" i="4"/>
  <c r="F41" i="4" s="1"/>
  <c r="E35" i="4"/>
  <c r="E41" i="4" s="1"/>
  <c r="D35" i="4"/>
  <c r="D41" i="4" s="1"/>
  <c r="C35" i="4"/>
  <c r="C41" i="4" s="1"/>
  <c r="B35" i="4"/>
  <c r="B41" i="4" s="1"/>
  <c r="O10" i="4"/>
  <c r="N10" i="4"/>
  <c r="M10" i="4"/>
  <c r="L10" i="4"/>
  <c r="K10" i="4"/>
  <c r="J10" i="4"/>
  <c r="I10" i="4"/>
  <c r="H10" i="4"/>
  <c r="G10" i="4"/>
  <c r="F10" i="4"/>
  <c r="E10" i="4"/>
  <c r="D10" i="4"/>
  <c r="C10" i="4"/>
  <c r="B10" i="4"/>
  <c r="B11" i="4" s="1"/>
  <c r="B42" i="4" s="1"/>
  <c r="C4" i="4" s="1"/>
  <c r="C3" i="4"/>
  <c r="D3" i="4" s="1"/>
  <c r="E3" i="4" s="1"/>
  <c r="F3" i="4" s="1"/>
  <c r="G3" i="4" s="1"/>
  <c r="H3" i="4" s="1"/>
  <c r="I3" i="4" s="1"/>
  <c r="J3" i="4" s="1"/>
  <c r="K3" i="4" s="1"/>
  <c r="L3" i="4" s="1"/>
  <c r="M3" i="4" s="1"/>
  <c r="N3" i="4" s="1"/>
  <c r="F55" i="6" l="1"/>
  <c r="F59" i="6"/>
  <c r="H55" i="6"/>
  <c r="H59" i="6"/>
  <c r="N52" i="6"/>
  <c r="I55" i="6"/>
  <c r="I59" i="6"/>
  <c r="J59" i="6"/>
  <c r="J55" i="6"/>
  <c r="N53" i="6"/>
  <c r="K59" i="6"/>
  <c r="K55" i="6"/>
  <c r="L55" i="6"/>
  <c r="L59" i="6"/>
  <c r="M55" i="6"/>
  <c r="M59" i="6"/>
  <c r="G55" i="6"/>
  <c r="G59" i="6"/>
  <c r="N17" i="6"/>
  <c r="N29" i="6" s="1"/>
  <c r="B59" i="6"/>
  <c r="D59" i="6"/>
  <c r="E59" i="6"/>
  <c r="K53" i="6"/>
  <c r="C59" i="6"/>
  <c r="C11" i="4"/>
  <c r="C42" i="4" s="1"/>
  <c r="D4" i="4" s="1"/>
  <c r="D11" i="4" s="1"/>
  <c r="D42" i="4" s="1"/>
  <c r="E4" i="4" s="1"/>
  <c r="E11" i="4" s="1"/>
  <c r="E42" i="4" s="1"/>
  <c r="F4" i="4" s="1"/>
  <c r="F11" i="4" s="1"/>
  <c r="F42" i="4" s="1"/>
  <c r="G4" i="4" s="1"/>
  <c r="G11" i="4" s="1"/>
  <c r="G42" i="4" s="1"/>
  <c r="H4" i="4" s="1"/>
  <c r="H11" i="4" s="1"/>
  <c r="H42" i="4" s="1"/>
  <c r="I4" i="4" s="1"/>
  <c r="I11" i="4" s="1"/>
  <c r="I42" i="4" s="1"/>
  <c r="J4" i="4" s="1"/>
  <c r="J11" i="4" s="1"/>
  <c r="J42" i="4" s="1"/>
  <c r="K4" i="4" s="1"/>
  <c r="K11" i="4" s="1"/>
  <c r="K42" i="4" s="1"/>
  <c r="L4" i="4" s="1"/>
  <c r="L11" i="4" s="1"/>
  <c r="L42" i="4" s="1"/>
  <c r="M4" i="4" s="1"/>
  <c r="M11" i="4" s="1"/>
  <c r="M42" i="4" s="1"/>
  <c r="N4" i="4" s="1"/>
  <c r="N11" i="4" s="1"/>
  <c r="N42" i="4" s="1"/>
  <c r="O4" i="4"/>
  <c r="O11" i="4" s="1"/>
  <c r="O42" i="4" s="1"/>
  <c r="N59" i="6" l="1"/>
  <c r="N55" i="6"/>
  <c r="E44" i="3"/>
  <c r="E51" i="3"/>
  <c r="E53" i="3"/>
  <c r="E59" i="3"/>
  <c r="E61" i="3"/>
  <c r="C61" i="3"/>
  <c r="C59" i="3"/>
  <c r="C53" i="3"/>
  <c r="C51" i="3"/>
  <c r="C44" i="3"/>
  <c r="C33" i="3"/>
  <c r="E31" i="3"/>
  <c r="C31" i="3"/>
  <c r="E24" i="3"/>
  <c r="C24" i="3"/>
  <c r="E15" i="3"/>
  <c r="C15" i="3"/>
  <c r="E36" i="2"/>
  <c r="S34" i="2"/>
  <c r="R34" i="2"/>
  <c r="Q34" i="2"/>
  <c r="P34" i="2"/>
  <c r="M34" i="2"/>
  <c r="L34" i="2"/>
  <c r="K34" i="2"/>
  <c r="J34" i="2"/>
  <c r="I34" i="2"/>
  <c r="H34" i="2"/>
  <c r="N34" i="2" s="1"/>
  <c r="G34" i="2"/>
  <c r="F34" i="2"/>
  <c r="E34" i="2"/>
  <c r="D34" i="2"/>
  <c r="C34" i="2"/>
  <c r="B34" i="2"/>
  <c r="N32" i="2"/>
  <c r="S30" i="2"/>
  <c r="R30" i="2"/>
  <c r="Q30" i="2"/>
  <c r="P30" i="2"/>
  <c r="M30" i="2"/>
  <c r="L30" i="2"/>
  <c r="N30" i="2" s="1"/>
  <c r="K30" i="2"/>
  <c r="J30" i="2"/>
  <c r="I30" i="2"/>
  <c r="H30" i="2"/>
  <c r="G30" i="2"/>
  <c r="F30" i="2"/>
  <c r="E30" i="2"/>
  <c r="D30" i="2"/>
  <c r="C30" i="2"/>
  <c r="B30" i="2"/>
  <c r="N28" i="2"/>
  <c r="S26" i="2"/>
  <c r="R26" i="2"/>
  <c r="Q26" i="2"/>
  <c r="P26" i="2"/>
  <c r="M26" i="2"/>
  <c r="L26" i="2"/>
  <c r="K26" i="2"/>
  <c r="J26" i="2"/>
  <c r="I26" i="2"/>
  <c r="H26" i="2"/>
  <c r="G26" i="2"/>
  <c r="F26" i="2"/>
  <c r="E26" i="2"/>
  <c r="D26" i="2"/>
  <c r="C26" i="2"/>
  <c r="B26" i="2"/>
  <c r="N26" i="2" s="1"/>
  <c r="N24" i="2"/>
  <c r="S22" i="2"/>
  <c r="R22" i="2"/>
  <c r="Q22" i="2"/>
  <c r="P22" i="2"/>
  <c r="M22" i="2"/>
  <c r="L22" i="2"/>
  <c r="K22" i="2"/>
  <c r="J22" i="2"/>
  <c r="I22" i="2"/>
  <c r="I36" i="2" s="1"/>
  <c r="H22" i="2"/>
  <c r="H36" i="2" s="1"/>
  <c r="G22" i="2"/>
  <c r="G36" i="2" s="1"/>
  <c r="F22" i="2"/>
  <c r="N22" i="2" s="1"/>
  <c r="E22" i="2"/>
  <c r="D22" i="2"/>
  <c r="C22" i="2"/>
  <c r="B22" i="2"/>
  <c r="N20" i="2"/>
  <c r="S18" i="2"/>
  <c r="R18" i="2"/>
  <c r="Q18" i="2"/>
  <c r="P18" i="2"/>
  <c r="M18" i="2"/>
  <c r="M36" i="2" s="1"/>
  <c r="L18" i="2"/>
  <c r="L36" i="2" s="1"/>
  <c r="K18" i="2"/>
  <c r="K36" i="2" s="1"/>
  <c r="J18" i="2"/>
  <c r="J36" i="2" s="1"/>
  <c r="I18" i="2"/>
  <c r="H18" i="2"/>
  <c r="G18" i="2"/>
  <c r="F18" i="2"/>
  <c r="E18" i="2"/>
  <c r="D18" i="2"/>
  <c r="C18" i="2"/>
  <c r="B18" i="2"/>
  <c r="N16" i="2"/>
  <c r="S14" i="2"/>
  <c r="R14" i="2"/>
  <c r="R36" i="2" s="1"/>
  <c r="Q14" i="2"/>
  <c r="Q36" i="2" s="1"/>
  <c r="P14" i="2"/>
  <c r="N14" i="2"/>
  <c r="M14" i="2"/>
  <c r="L14" i="2"/>
  <c r="K14" i="2"/>
  <c r="J14" i="2"/>
  <c r="I14" i="2"/>
  <c r="H14" i="2"/>
  <c r="G14" i="2"/>
  <c r="F14" i="2"/>
  <c r="E14" i="2"/>
  <c r="D14" i="2"/>
  <c r="C14" i="2"/>
  <c r="C36" i="2" s="1"/>
  <c r="B14" i="2"/>
  <c r="B36" i="2" s="1"/>
  <c r="N12" i="2"/>
  <c r="S10" i="2"/>
  <c r="S36" i="2" s="1"/>
  <c r="R10" i="2"/>
  <c r="Q10" i="2"/>
  <c r="P10" i="2"/>
  <c r="P36" i="2" s="1"/>
  <c r="M10" i="2"/>
  <c r="L10" i="2"/>
  <c r="K10" i="2"/>
  <c r="J10" i="2"/>
  <c r="I10" i="2"/>
  <c r="H10" i="2"/>
  <c r="G10" i="2"/>
  <c r="F10" i="2"/>
  <c r="E10" i="2"/>
  <c r="D10" i="2"/>
  <c r="D36" i="2" s="1"/>
  <c r="C10" i="2"/>
  <c r="B10" i="2"/>
  <c r="N8" i="2"/>
  <c r="S7" i="2"/>
  <c r="R7" i="2"/>
  <c r="Q7" i="2"/>
  <c r="B7" i="2"/>
  <c r="C7" i="2" s="1"/>
  <c r="D7" i="2" s="1"/>
  <c r="E7" i="2" s="1"/>
  <c r="F7" i="2" s="1"/>
  <c r="G7" i="2" s="1"/>
  <c r="H7" i="2" s="1"/>
  <c r="I7" i="2" s="1"/>
  <c r="J7" i="2" s="1"/>
  <c r="K7" i="2" s="1"/>
  <c r="L7" i="2" s="1"/>
  <c r="M7" i="2" s="1"/>
  <c r="C12" i="1"/>
  <c r="C88" i="1" s="1"/>
  <c r="C102" i="1"/>
  <c r="C101" i="1"/>
  <c r="C79" i="1"/>
  <c r="C100" i="1" s="1"/>
  <c r="C74" i="1"/>
  <c r="C99" i="1" s="1"/>
  <c r="C58" i="1"/>
  <c r="C97" i="1" s="1"/>
  <c r="C49" i="1"/>
  <c r="C96" i="1" s="1"/>
  <c r="C41" i="1"/>
  <c r="C95" i="1" s="1"/>
  <c r="C34" i="1"/>
  <c r="C94" i="1" s="1"/>
  <c r="C103" i="1" s="1"/>
  <c r="C24" i="1"/>
  <c r="C90" i="1" s="1"/>
  <c r="C19" i="1"/>
  <c r="C89" i="1" s="1"/>
  <c r="C66" i="1"/>
  <c r="C98" i="1" s="1"/>
  <c r="N36" i="2" l="1"/>
  <c r="N18" i="2"/>
  <c r="N10" i="2"/>
  <c r="F36" i="2"/>
  <c r="C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C12" authorId="0" shapeId="0" xr:uid="{00000000-0006-0000-0000-000001000000}">
      <text>
        <r>
          <rPr>
            <b/>
            <sz val="8"/>
            <color indexed="81"/>
            <rFont val="Tahoma"/>
          </rPr>
          <t>Totals are calculated automatically.</t>
        </r>
      </text>
    </comment>
    <comment ref="A36" authorId="0" shapeId="0" xr:uid="{00000000-0006-0000-0000-000002000000}">
      <text>
        <r>
          <rPr>
            <b/>
            <sz val="8"/>
            <color indexed="81"/>
            <rFont val="Tahoma"/>
          </rPr>
          <t>Remodeling expenses for leased premises.</t>
        </r>
      </text>
    </comment>
    <comment ref="A83" authorId="0" shapeId="0" xr:uid="{00000000-0006-0000-0000-000003000000}">
      <text>
        <r>
          <rPr>
            <b/>
            <sz val="8"/>
            <color indexed="81"/>
            <rFont val="Tahoma"/>
          </rPr>
          <t>This value is calculated in the 12-month cash flow spreadsheet.</t>
        </r>
      </text>
    </comment>
    <comment ref="C108" authorId="0" shapeId="0" xr:uid="{00000000-0006-0000-0000-000004000000}">
      <text>
        <r>
          <rPr>
            <b/>
            <sz val="8"/>
            <color indexed="81"/>
            <rFont val="Tahoma"/>
          </rPr>
          <t>Lower of cost or market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B10" authorId="0" shapeId="0" xr:uid="{4291F954-2743-4B89-99F2-D1C4A6132D9D}">
      <text>
        <r>
          <rPr>
            <b/>
            <sz val="8"/>
            <color indexed="81"/>
            <rFont val="Tahoma"/>
            <family val="2"/>
          </rPr>
          <t>Totals are calculated automatically.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A32" authorId="0" shapeId="0" xr:uid="{8E47E701-D184-48EB-BC56-66501840720F}">
      <text>
        <r>
          <rPr>
            <b/>
            <sz val="8"/>
            <color indexed="81"/>
            <rFont val="Tahoma"/>
          </rPr>
          <t>Sales people, office &amp; others.</t>
        </r>
      </text>
    </comment>
    <comment ref="A33" authorId="0" shapeId="0" xr:uid="{CB29350E-D8FA-490D-9243-A2B2ECAA92AE}">
      <text>
        <r>
          <rPr>
            <b/>
            <sz val="8"/>
            <color indexed="81"/>
            <rFont val="Tahoma"/>
          </rPr>
          <t>Taxes,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B10" authorId="0" shapeId="0" xr:uid="{0B442042-AFD1-4F5A-A62D-B70EDB9B89BA}">
      <text>
        <r>
          <rPr>
            <b/>
            <sz val="8"/>
            <color indexed="81"/>
            <rFont val="Tahoma"/>
            <family val="2"/>
          </rPr>
          <t>Totals are calculated automatically.</t>
        </r>
      </text>
    </comment>
  </commentList>
</comments>
</file>

<file path=xl/sharedStrings.xml><?xml version="1.0" encoding="utf-8"?>
<sst xmlns="http://schemas.openxmlformats.org/spreadsheetml/2006/main" count="531" uniqueCount="349">
  <si>
    <t>Startup Expenses</t>
  </si>
  <si>
    <t>Sources of Capital</t>
  </si>
  <si>
    <t>Total Investment</t>
  </si>
  <si>
    <t>Bank Loans</t>
  </si>
  <si>
    <t>Bank 1</t>
  </si>
  <si>
    <t>Bank 2</t>
  </si>
  <si>
    <t>Bank 3</t>
  </si>
  <si>
    <t>Bank 4</t>
  </si>
  <si>
    <t>Total Bank Loans</t>
  </si>
  <si>
    <t>Other Loans</t>
  </si>
  <si>
    <t>Source 1</t>
  </si>
  <si>
    <t>Source 2</t>
  </si>
  <si>
    <t>Total Other Loans</t>
  </si>
  <si>
    <t>Purchase</t>
  </si>
  <si>
    <t>Construction</t>
  </si>
  <si>
    <t>Remodeling</t>
  </si>
  <si>
    <t>Other</t>
  </si>
  <si>
    <t>Leasehold Improvements</t>
  </si>
  <si>
    <t>Item 1</t>
  </si>
  <si>
    <t>Item 2</t>
  </si>
  <si>
    <t>Item 3</t>
  </si>
  <si>
    <t>Item 4</t>
  </si>
  <si>
    <t>Capital Equipment List</t>
  </si>
  <si>
    <t>Furniture</t>
  </si>
  <si>
    <t>Equipment</t>
  </si>
  <si>
    <t>Fixtures</t>
  </si>
  <si>
    <t>Machinery</t>
  </si>
  <si>
    <t>Total Capital Equipment</t>
  </si>
  <si>
    <t>Location and Admin Expenses</t>
  </si>
  <si>
    <t>Total Location and Admin Expenses</t>
  </si>
  <si>
    <t>Opening Inventory</t>
  </si>
  <si>
    <t>Category 1</t>
  </si>
  <si>
    <t>Category 2</t>
  </si>
  <si>
    <t>Category 3</t>
  </si>
  <si>
    <t>Category 4</t>
  </si>
  <si>
    <t>Category 5</t>
  </si>
  <si>
    <t>Total Inventory</t>
  </si>
  <si>
    <t>Signage</t>
  </si>
  <si>
    <t>Printing</t>
  </si>
  <si>
    <t>Other Expenses</t>
  </si>
  <si>
    <t>Total Other Expenses</t>
  </si>
  <si>
    <t>Reserve for Contingencies</t>
  </si>
  <si>
    <t xml:space="preserve">Working Capital </t>
  </si>
  <si>
    <t>Summary Statement</t>
  </si>
  <si>
    <t>Total Source of Funds</t>
  </si>
  <si>
    <t>Total Startup Expenses</t>
  </si>
  <si>
    <t>Security and Collateral for Loan Proposal</t>
  </si>
  <si>
    <t>Collateral for Loans</t>
  </si>
  <si>
    <t>Value</t>
  </si>
  <si>
    <t>Description</t>
  </si>
  <si>
    <t>Loan Guarantors (other than owners)</t>
  </si>
  <si>
    <t>Advertising and Promotional Expenses</t>
  </si>
  <si>
    <t>Advertising</t>
  </si>
  <si>
    <t>Owners</t>
  </si>
  <si>
    <t>Your name here</t>
  </si>
  <si>
    <t>Other owner</t>
  </si>
  <si>
    <t>Enter your company name here</t>
  </si>
  <si>
    <t>Other investor</t>
  </si>
  <si>
    <t>Buildings/Real Estate</t>
  </si>
  <si>
    <t>Total Buildings/Real Estate</t>
  </si>
  <si>
    <t>Total Leasehold Improvements</t>
  </si>
  <si>
    <t>Utility deposits</t>
  </si>
  <si>
    <t>Legal and accounting fees</t>
  </si>
  <si>
    <t>Prepaid insurance</t>
  </si>
  <si>
    <t xml:space="preserve">Pre-opening salaries </t>
  </si>
  <si>
    <t>Owners' Investment (name and percent ownership)</t>
  </si>
  <si>
    <t>Your name and percent ownership</t>
  </si>
  <si>
    <t>Travel/entertainment</t>
  </si>
  <si>
    <t>Other/additional categories</t>
  </si>
  <si>
    <t>Total Advertising/Promotional Expenses</t>
  </si>
  <si>
    <t>Other expense 1</t>
  </si>
  <si>
    <t>Other expense 2</t>
  </si>
  <si>
    <t>Owners' and other investments</t>
  </si>
  <si>
    <t>Bank loans</t>
  </si>
  <si>
    <t>Other loans</t>
  </si>
  <si>
    <t>Leasehold improvements</t>
  </si>
  <si>
    <t>Capital equipment</t>
  </si>
  <si>
    <t>Opening inventory</t>
  </si>
  <si>
    <t>Advertising/promotional expenses</t>
  </si>
  <si>
    <t>Other expenses</t>
  </si>
  <si>
    <t>Contingency fund</t>
  </si>
  <si>
    <t>Working capital</t>
  </si>
  <si>
    <t>Real estate</t>
  </si>
  <si>
    <t>Other collateral</t>
  </si>
  <si>
    <t>Loan guarantor 1</t>
  </si>
  <si>
    <t>Loan guarantor 2</t>
  </si>
  <si>
    <t>Loan guarantor 3</t>
  </si>
  <si>
    <t>Buildings/real estate</t>
  </si>
  <si>
    <t>Location/administration expenses</t>
  </si>
  <si>
    <t>Rent &amp; Related Costs</t>
  </si>
  <si>
    <t>Sales Forecast (12 Months)</t>
  </si>
  <si>
    <t>Enter your Company Name here</t>
  </si>
  <si>
    <t>Fiscal Year Begins</t>
  </si>
  <si>
    <t>12-month Sales Forecast</t>
  </si>
  <si>
    <t>Sales History</t>
  </si>
  <si>
    <t>Annual Totals</t>
  </si>
  <si>
    <t>Current Month Ending mm/yy</t>
  </si>
  <si>
    <t>Cat 1 units sold</t>
  </si>
  <si>
    <t>Sale price @ unit</t>
  </si>
  <si>
    <t>Cat 1 TOTAL</t>
  </si>
  <si>
    <t>Cat 2 units sold</t>
  </si>
  <si>
    <t>Cat 2 TOTAL</t>
  </si>
  <si>
    <t>Cat 3 units sold</t>
  </si>
  <si>
    <t>Cat 3 TOTAL</t>
  </si>
  <si>
    <t>Cat 4 units sold</t>
  </si>
  <si>
    <t>Cat 4 TOTAL</t>
  </si>
  <si>
    <t>Cat 5 units sold</t>
  </si>
  <si>
    <t>Cat 5 TOTAL</t>
  </si>
  <si>
    <t>Cat 6 units sold</t>
  </si>
  <si>
    <t>Cat 6 TOTAL</t>
  </si>
  <si>
    <t>Cat 7 units sold</t>
  </si>
  <si>
    <t>Cat 7 TOTAL</t>
  </si>
  <si>
    <t>Monthly totals: All Categories</t>
  </si>
  <si>
    <t>Balance Sheet (Projected)</t>
  </si>
  <si>
    <t>Beginning</t>
  </si>
  <si>
    <t>Projected</t>
  </si>
  <si>
    <t>as of mm/dd/yyyy</t>
  </si>
  <si>
    <t>Assets</t>
  </si>
  <si>
    <t>Current Assets</t>
  </si>
  <si>
    <t>Cash in bank</t>
  </si>
  <si>
    <t>Accounts receivable</t>
  </si>
  <si>
    <t>Inventory</t>
  </si>
  <si>
    <t>Prepaid expenses</t>
  </si>
  <si>
    <t>Other current assets</t>
  </si>
  <si>
    <t>Total Current Assets</t>
  </si>
  <si>
    <t>Fixed Assets</t>
  </si>
  <si>
    <t>Machinery &amp; equipment</t>
  </si>
  <si>
    <t>Furniture &amp; fixtures</t>
  </si>
  <si>
    <t>Land &amp; buildings</t>
  </si>
  <si>
    <t>Other fixed assets</t>
  </si>
  <si>
    <t>(LESS accumulated depreciation on all fixed assets)</t>
  </si>
  <si>
    <t>Total Fixed Assets (net of depreciation)</t>
  </si>
  <si>
    <t>Other Assets</t>
  </si>
  <si>
    <t>Intangibles</t>
  </si>
  <si>
    <t>Deposits</t>
  </si>
  <si>
    <t>Goodwill</t>
  </si>
  <si>
    <t>Total Other Assets</t>
  </si>
  <si>
    <t>TOTAL Assets</t>
  </si>
  <si>
    <t>Liabilities and Equity</t>
  </si>
  <si>
    <t>Current Liabilities</t>
  </si>
  <si>
    <t>Accounts payable</t>
  </si>
  <si>
    <t>Interest payable</t>
  </si>
  <si>
    <t>Taxes payable</t>
  </si>
  <si>
    <t>Notes, short-term (due within 12 months)</t>
  </si>
  <si>
    <t>Current part, long-term debt</t>
  </si>
  <si>
    <t>Other current liabilities</t>
  </si>
  <si>
    <t>Total Current Liabilities</t>
  </si>
  <si>
    <t>Long-term Debt</t>
  </si>
  <si>
    <t>Bank loans payable</t>
  </si>
  <si>
    <t>Notes payable to stockholders</t>
  </si>
  <si>
    <t>LESS: Short-term portion</t>
  </si>
  <si>
    <t>Other long term debt</t>
  </si>
  <si>
    <t>Total Long-term Debt</t>
  </si>
  <si>
    <t>Total Liabilities</t>
  </si>
  <si>
    <t>Owners' Equity</t>
  </si>
  <si>
    <t>Invested capital</t>
  </si>
  <si>
    <t>Retained earnings - beginning</t>
  </si>
  <si>
    <t>Retained earnings - current</t>
  </si>
  <si>
    <t>Total Owners' Equity</t>
  </si>
  <si>
    <t>Total Liabilities &amp; Equity</t>
  </si>
  <si>
    <t>Cash Flow (12 months)</t>
  </si>
  <si>
    <t>Enter Company Name Here</t>
  </si>
  <si>
    <t>Fiscal Year Begins:</t>
  </si>
  <si>
    <t>Pre-Startup EST</t>
  </si>
  <si>
    <t>Total Item EST</t>
  </si>
  <si>
    <r>
      <t>Cash on Hand</t>
    </r>
    <r>
      <rPr>
        <sz val="12"/>
        <rFont val="Calibri"/>
        <family val="2"/>
        <scheme val="minor"/>
      </rPr>
      <t xml:space="preserve"> (beginning of month)</t>
    </r>
  </si>
  <si>
    <t>CASH RECEIPTS</t>
  </si>
  <si>
    <t>Cash Sales</t>
  </si>
  <si>
    <t>Collections fm CR accounts</t>
  </si>
  <si>
    <t>Loan/ other cash inj.</t>
  </si>
  <si>
    <t>TOTAL CASH RECEIPTS</t>
  </si>
  <si>
    <r>
      <t>Total Cash Available</t>
    </r>
    <r>
      <rPr>
        <sz val="12"/>
        <rFont val="Calibri"/>
        <family val="2"/>
        <scheme val="minor"/>
      </rPr>
      <t xml:space="preserve"> (before cash out)</t>
    </r>
  </si>
  <si>
    <t>CASH PAID OUT</t>
  </si>
  <si>
    <t>Purchases (merchandise)</t>
  </si>
  <si>
    <t>Purchases (specify)</t>
  </si>
  <si>
    <t>Gross wages (exact withdrawal)</t>
  </si>
  <si>
    <t>Payroll expenses (taxes, etc.)</t>
  </si>
  <si>
    <t>Outside services</t>
  </si>
  <si>
    <t>Supplies (office &amp; oper.)</t>
  </si>
  <si>
    <t>Repairs &amp; maintenance</t>
  </si>
  <si>
    <t>Car, delivery &amp; travel</t>
  </si>
  <si>
    <t>Accounting &amp; legal</t>
  </si>
  <si>
    <t>Rent</t>
  </si>
  <si>
    <t>Telephone</t>
  </si>
  <si>
    <t>Utilities</t>
  </si>
  <si>
    <t>Insurance</t>
  </si>
  <si>
    <t>Taxes (real estate, etc.)</t>
  </si>
  <si>
    <t>Interest</t>
  </si>
  <si>
    <t>Other expenses (specify)</t>
  </si>
  <si>
    <t>Other (specify)</t>
  </si>
  <si>
    <t>Miscellaneous</t>
  </si>
  <si>
    <t>SUBTOTAL</t>
  </si>
  <si>
    <t>Loan principal payment</t>
  </si>
  <si>
    <t>Capital purchase (specify)</t>
  </si>
  <si>
    <t>Other startup costs</t>
  </si>
  <si>
    <t>Reserve and/or Escrow</t>
  </si>
  <si>
    <t>Owners' Withdrawal</t>
  </si>
  <si>
    <t>TOTAL CASH PAID OUT</t>
  </si>
  <si>
    <r>
      <t xml:space="preserve">Cash Position </t>
    </r>
    <r>
      <rPr>
        <sz val="12"/>
        <rFont val="Calibri"/>
        <family val="2"/>
        <scheme val="minor"/>
      </rPr>
      <t>(end of month)</t>
    </r>
  </si>
  <si>
    <t>ESSENTIAL OPERATING DATA (non cash flow information)</t>
  </si>
  <si>
    <t>Sales Volume (dollars)</t>
  </si>
  <si>
    <t>Accounts Receivable</t>
  </si>
  <si>
    <t>Bad Debt (end of month)</t>
  </si>
  <si>
    <t>Inventory on hand (eom)</t>
  </si>
  <si>
    <t>Accounts Payable (eom)</t>
  </si>
  <si>
    <t>Depreciation</t>
  </si>
  <si>
    <t>Profit and Loss Projection (12 Months)</t>
  </si>
  <si>
    <t>YEARLY</t>
  </si>
  <si>
    <t>Revenue (Sales)</t>
  </si>
  <si>
    <t>Category 6</t>
  </si>
  <si>
    <t>Category 7</t>
  </si>
  <si>
    <t>Total Revenue (Sales)</t>
  </si>
  <si>
    <t>Cost of Sales</t>
  </si>
  <si>
    <t>Total Cost of Sales</t>
  </si>
  <si>
    <t>Gross Profit</t>
  </si>
  <si>
    <t>Expenses</t>
  </si>
  <si>
    <t xml:space="preserve">Salary expenses </t>
  </si>
  <si>
    <t xml:space="preserve">Payroll expenses </t>
  </si>
  <si>
    <t>Supplies (office and operating)</t>
  </si>
  <si>
    <t>Repairs and maintenance</t>
  </si>
  <si>
    <t>Car, delivery and travel</t>
  </si>
  <si>
    <t>Accounting and legal</t>
  </si>
  <si>
    <t>Misc. (unspecified)</t>
  </si>
  <si>
    <t>Sub-total Expenses</t>
  </si>
  <si>
    <t xml:space="preserve">Reserve for Contingencies </t>
  </si>
  <si>
    <t>Total Expenses</t>
  </si>
  <si>
    <t>Net Profit Before Taxes</t>
  </si>
  <si>
    <t>Federal Income Taxes</t>
  </si>
  <si>
    <t>State Income Taxes</t>
  </si>
  <si>
    <t>Local Income Taxes</t>
  </si>
  <si>
    <t>Net Operating Income</t>
  </si>
  <si>
    <t>Personal monthly budget</t>
  </si>
  <si>
    <t>Projected monthly income</t>
  </si>
  <si>
    <r>
      <t xml:space="preserve">Projected balance
</t>
    </r>
    <r>
      <rPr>
        <sz val="14"/>
        <color theme="1"/>
        <rFont val="Calibri"/>
        <family val="2"/>
        <scheme val="minor"/>
      </rPr>
      <t>(Projected income minus expenses)</t>
    </r>
  </si>
  <si>
    <t>Income 1</t>
  </si>
  <si>
    <t>Extra income</t>
  </si>
  <si>
    <r>
      <t xml:space="preserve">Actual balance
</t>
    </r>
    <r>
      <rPr>
        <sz val="14"/>
        <color theme="1" tint="0.24994659260841701"/>
        <rFont val="Calibri"/>
        <family val="2"/>
        <scheme val="minor"/>
      </rPr>
      <t>(Actual income minus expenses)</t>
    </r>
  </si>
  <si>
    <t>Total monthly income</t>
  </si>
  <si>
    <r>
      <t xml:space="preserve">Difference
</t>
    </r>
    <r>
      <rPr>
        <sz val="14"/>
        <color theme="1" tint="0.24994659260841701"/>
        <rFont val="Calibri"/>
        <family val="2"/>
        <scheme val="minor"/>
      </rPr>
      <t>(Actual minus projected)</t>
    </r>
  </si>
  <si>
    <t>Actual monthly income</t>
  </si>
  <si>
    <t>Housing</t>
  </si>
  <si>
    <t>Entertainment</t>
  </si>
  <si>
    <t>Category</t>
  </si>
  <si>
    <t>Projected
cost</t>
  </si>
  <si>
    <t>Actual 
cost</t>
  </si>
  <si>
    <t>Difference</t>
  </si>
  <si>
    <t>Projected 
cost</t>
  </si>
  <si>
    <t>Mortgage or rent</t>
  </si>
  <si>
    <t>Video/DVD</t>
  </si>
  <si>
    <t>Phone</t>
  </si>
  <si>
    <t>CDs</t>
  </si>
  <si>
    <t>Electricity</t>
  </si>
  <si>
    <t>Movies</t>
  </si>
  <si>
    <t>Gas</t>
  </si>
  <si>
    <t>Concerts</t>
  </si>
  <si>
    <t>Water and sewer</t>
  </si>
  <si>
    <t>Sporting events</t>
  </si>
  <si>
    <t>Cable</t>
  </si>
  <si>
    <t>Live theater</t>
  </si>
  <si>
    <t>Waste removal</t>
  </si>
  <si>
    <t>Maintenance or repairs</t>
  </si>
  <si>
    <t>Supplies</t>
  </si>
  <si>
    <t>Subtotal</t>
  </si>
  <si>
    <t>Transportation</t>
  </si>
  <si>
    <t>Loans</t>
  </si>
  <si>
    <t>Vehicle payment</t>
  </si>
  <si>
    <t>Personal</t>
  </si>
  <si>
    <t>Bus/taxi fare</t>
  </si>
  <si>
    <t>Student</t>
  </si>
  <si>
    <t>Credit card</t>
  </si>
  <si>
    <t>Licensing</t>
  </si>
  <si>
    <t>Fuel</t>
  </si>
  <si>
    <t>Maintenance</t>
  </si>
  <si>
    <t>Taxes</t>
  </si>
  <si>
    <t>Home</t>
  </si>
  <si>
    <t>Federal</t>
  </si>
  <si>
    <t>Health</t>
  </si>
  <si>
    <t>State</t>
  </si>
  <si>
    <t>Life</t>
  </si>
  <si>
    <t>Local</t>
  </si>
  <si>
    <t>Food</t>
  </si>
  <si>
    <t>Savings or investments</t>
  </si>
  <si>
    <t>Groceries</t>
  </si>
  <si>
    <t>Retirement account</t>
  </si>
  <si>
    <t>Dining out</t>
  </si>
  <si>
    <t>Investment account</t>
  </si>
  <si>
    <t>Pets</t>
  </si>
  <si>
    <t>Gifts and donations</t>
  </si>
  <si>
    <t>Charity 1</t>
  </si>
  <si>
    <t>Medical</t>
  </si>
  <si>
    <t>Charity 2</t>
  </si>
  <si>
    <t>Grooming</t>
  </si>
  <si>
    <t>Charity 3</t>
  </si>
  <si>
    <t>Toys</t>
  </si>
  <si>
    <t>Personal care</t>
  </si>
  <si>
    <t>Legal</t>
  </si>
  <si>
    <t>Attorney</t>
  </si>
  <si>
    <t>Hair/nails</t>
  </si>
  <si>
    <t>Alimony</t>
  </si>
  <si>
    <t>Clothing</t>
  </si>
  <si>
    <t>Payments on lien or judgment</t>
  </si>
  <si>
    <t>Dry cleaning</t>
  </si>
  <si>
    <t>Health club</t>
  </si>
  <si>
    <t>Organization dues or fees</t>
  </si>
  <si>
    <t>Total projected cost</t>
  </si>
  <si>
    <t>Total actual cost</t>
  </si>
  <si>
    <t>Total difference</t>
  </si>
  <si>
    <t xml:space="preserve"> </t>
  </si>
  <si>
    <t>SBO Banking</t>
  </si>
  <si>
    <t>Detailed expense estimates</t>
  </si>
  <si>
    <t>Shaded cells are calculations</t>
  </si>
  <si>
    <t>PLANNED EXPENSES</t>
  </si>
  <si>
    <t>Employee costs</t>
  </si>
  <si>
    <t>Jan</t>
  </si>
  <si>
    <t>Feb</t>
  </si>
  <si>
    <t>Mar</t>
  </si>
  <si>
    <t>Apr</t>
  </si>
  <si>
    <t>May</t>
  </si>
  <si>
    <t>Jun</t>
  </si>
  <si>
    <t>Jul</t>
  </si>
  <si>
    <t>Aug</t>
  </si>
  <si>
    <t>Sep</t>
  </si>
  <si>
    <t>Oct</t>
  </si>
  <si>
    <t>Nov</t>
  </si>
  <si>
    <t>Dec</t>
  </si>
  <si>
    <t>YEAR</t>
  </si>
  <si>
    <t>Wages</t>
  </si>
  <si>
    <t>Benefits</t>
  </si>
  <si>
    <t>Office costs</t>
  </si>
  <si>
    <t>Office lease</t>
  </si>
  <si>
    <t>Electric</t>
  </si>
  <si>
    <t>Water</t>
  </si>
  <si>
    <t>Internet access</t>
  </si>
  <si>
    <t>Office supplies</t>
  </si>
  <si>
    <t>Security</t>
  </si>
  <si>
    <t>Marketing costs</t>
  </si>
  <si>
    <t>Web site hosting</t>
  </si>
  <si>
    <t>Web site updates</t>
  </si>
  <si>
    <t>Collateral preparation</t>
  </si>
  <si>
    <t>Collateral printing</t>
  </si>
  <si>
    <t>Marketing events</t>
  </si>
  <si>
    <t>Miscellaneous expenses</t>
  </si>
  <si>
    <t>Training/travel</t>
  </si>
  <si>
    <t>Training classes</t>
  </si>
  <si>
    <t>Training-related travel costs</t>
  </si>
  <si>
    <t>Totals</t>
  </si>
  <si>
    <t>Year</t>
  </si>
  <si>
    <t>Monthly planned expenses</t>
  </si>
  <si>
    <t>TOTAL planned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</si>
</sst>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8" formatCode="&quot;$&quot;#,##0.00_);[Red]\(&quot;$&quot;#,##0.00\)"/>
    <numFmt numFmtId="42" formatCode="_(&quot;$&quot;* #,##0_);_(&quot;$&quot;* \(#,##0\);_(&quot;$&quot;* &quot;-&quot;_);_(@_)"/>
    <numFmt numFmtId="41" formatCode="_(* #,##0_);_(* \(#,##0\);_(* &quot;-&quot;_);_(@_)"/>
    <numFmt numFmtId="164" formatCode="&quot;$&quot;#,##0.00"/>
    <numFmt numFmtId="165" formatCode="[$-409]mmm\-yy;@"/>
    <numFmt numFmtId="166" formatCode="yyyy"/>
    <numFmt numFmtId="167" formatCode="mmmm"/>
    <numFmt numFmtId="168" formatCode="0.0"/>
    <numFmt numFmtId="169" formatCode="_(&quot;$&quot;* #,##0_);_(&quot;$&quot;* \(#,##0\);_(&quot;$&quot;* &quot;-&quot;??_);_(@_)"/>
  </numFmts>
  <fonts count="68" x14ac:knownFonts="1">
    <font>
      <sz val="10"/>
      <name val="Arial"/>
    </font>
    <font>
      <sz val="11"/>
      <color theme="1"/>
      <name val="Calibri"/>
      <family val="2"/>
      <scheme val="minor"/>
    </font>
    <font>
      <b/>
      <sz val="18"/>
      <name val="Arial"/>
      <family val="2"/>
    </font>
    <font>
      <b/>
      <i/>
      <sz val="12"/>
      <name val="Arial"/>
      <family val="2"/>
    </font>
    <font>
      <sz val="10"/>
      <name val="Arial"/>
      <family val="2"/>
    </font>
    <font>
      <b/>
      <sz val="10"/>
      <name val="Arial"/>
      <family val="2"/>
    </font>
    <font>
      <b/>
      <sz val="8"/>
      <color indexed="81"/>
      <name val="Tahoma"/>
    </font>
    <font>
      <b/>
      <u/>
      <sz val="10"/>
      <name val="Arial"/>
      <family val="2"/>
    </font>
    <font>
      <i/>
      <sz val="10"/>
      <name val="Arial"/>
      <family val="2"/>
    </font>
    <font>
      <u/>
      <sz val="10"/>
      <name val="Arial"/>
      <family val="2"/>
    </font>
    <font>
      <sz val="12"/>
      <name val="Arial"/>
      <family val="2"/>
    </font>
    <font>
      <b/>
      <sz val="16"/>
      <name val="Arial"/>
      <family val="2"/>
    </font>
    <font>
      <sz val="10"/>
      <name val="Arial"/>
    </font>
    <font>
      <sz val="8"/>
      <name val="Arial"/>
      <family val="2"/>
    </font>
    <font>
      <b/>
      <sz val="8"/>
      <name val="Arial"/>
      <family val="2"/>
    </font>
    <font>
      <b/>
      <sz val="7"/>
      <name val="Arial"/>
      <family val="2"/>
    </font>
    <font>
      <b/>
      <sz val="8"/>
      <color indexed="81"/>
      <name val="Tahoma"/>
      <family val="2"/>
    </font>
    <font>
      <b/>
      <i/>
      <sz val="10"/>
      <name val="Arial"/>
      <family val="2"/>
    </font>
    <font>
      <sz val="12"/>
      <name val="Calibri"/>
      <family val="2"/>
      <scheme val="minor"/>
    </font>
    <font>
      <b/>
      <sz val="12"/>
      <name val="Calibri"/>
      <family val="2"/>
      <scheme val="minor"/>
    </font>
    <font>
      <b/>
      <sz val="11"/>
      <name val="Calibri"/>
      <family val="2"/>
      <scheme val="minor"/>
    </font>
    <font>
      <sz val="7"/>
      <name val="Arial"/>
      <family val="2"/>
    </font>
    <font>
      <b/>
      <sz val="9"/>
      <name val="Arial"/>
      <family val="2"/>
    </font>
    <font>
      <sz val="9"/>
      <name val="Arial"/>
      <family val="2"/>
    </font>
    <font>
      <b/>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sz val="11"/>
      <color theme="0"/>
      <name val="Calibri"/>
      <family val="2"/>
      <scheme val="minor"/>
    </font>
    <font>
      <b/>
      <sz val="40"/>
      <color theme="4"/>
      <name val="Cambria"/>
      <family val="2"/>
      <scheme val="major"/>
    </font>
    <font>
      <sz val="22"/>
      <color theme="3" tint="0.24994659260841701"/>
      <name val="Calibri"/>
      <family val="2"/>
      <scheme val="minor"/>
    </font>
    <font>
      <sz val="10"/>
      <color theme="0"/>
      <name val="Calibri"/>
      <family val="2"/>
      <scheme val="minor"/>
    </font>
    <font>
      <b/>
      <sz val="20"/>
      <color theme="4"/>
      <name val="Cambria"/>
      <family val="2"/>
      <scheme val="major"/>
    </font>
    <font>
      <sz val="14"/>
      <color theme="4"/>
      <name val="Cambria"/>
      <family val="2"/>
      <scheme val="major"/>
    </font>
    <font>
      <sz val="10"/>
      <color theme="1" tint="0.24994659260841701"/>
      <name val="Cambria"/>
      <family val="2"/>
      <scheme val="major"/>
    </font>
    <font>
      <b/>
      <sz val="14"/>
      <color theme="1"/>
      <name val="Calibri"/>
      <family val="2"/>
      <scheme val="minor"/>
    </font>
    <font>
      <sz val="14"/>
      <color theme="1"/>
      <name val="Calibri"/>
      <family val="2"/>
      <scheme val="minor"/>
    </font>
    <font>
      <sz val="12"/>
      <color theme="1" tint="0.34998626667073579"/>
      <name val="Calibri"/>
      <family val="2"/>
      <scheme val="minor"/>
    </font>
    <font>
      <b/>
      <sz val="14"/>
      <color theme="1" tint="0.24994659260841701"/>
      <name val="Calibri"/>
      <family val="2"/>
      <scheme val="minor"/>
    </font>
    <font>
      <sz val="14"/>
      <color theme="1" tint="0.24994659260841701"/>
      <name val="Calibri"/>
      <family val="2"/>
      <scheme val="minor"/>
    </font>
    <font>
      <b/>
      <sz val="14"/>
      <color theme="1" tint="0.34998626667073579"/>
      <name val="Calibri"/>
      <family val="2"/>
      <scheme val="minor"/>
    </font>
    <font>
      <b/>
      <sz val="12"/>
      <color theme="1" tint="0.34998626667073579"/>
      <name val="Calibri"/>
      <family val="2"/>
      <scheme val="minor"/>
    </font>
    <font>
      <b/>
      <sz val="20"/>
      <color theme="8"/>
      <name val="Cambria"/>
      <family val="2"/>
      <scheme val="major"/>
    </font>
    <font>
      <b/>
      <sz val="10"/>
      <color theme="1" tint="0.24994659260841701"/>
      <name val="Calibri"/>
      <family val="2"/>
      <scheme val="minor"/>
    </font>
    <font>
      <b/>
      <sz val="20"/>
      <color theme="1" tint="0.34998626667073579"/>
      <name val="Cambria"/>
      <family val="2"/>
      <scheme val="major"/>
    </font>
    <font>
      <sz val="10"/>
      <color theme="8"/>
      <name val="Cambria"/>
      <family val="2"/>
      <scheme val="major"/>
    </font>
    <font>
      <sz val="12"/>
      <color theme="1" tint="0.24994659260841701"/>
      <name val="Calibri"/>
      <family val="2"/>
      <scheme val="minor"/>
    </font>
    <font>
      <sz val="12"/>
      <color theme="1"/>
      <name val="Calibri"/>
      <family val="2"/>
      <scheme val="minor"/>
    </font>
    <font>
      <b/>
      <sz val="14"/>
      <color theme="8"/>
      <name val="Calibri"/>
      <family val="2"/>
      <scheme val="minor"/>
    </font>
    <font>
      <sz val="10"/>
      <color theme="0"/>
      <name val="Cambria"/>
      <family val="2"/>
      <scheme val="major"/>
    </font>
    <font>
      <sz val="12"/>
      <color theme="1" tint="0.24994659260841701"/>
      <name val="Cambria"/>
      <family val="2"/>
      <scheme val="major"/>
    </font>
    <font>
      <b/>
      <sz val="12"/>
      <color theme="1" tint="0.24994659260841701"/>
      <name val="Calibri"/>
      <family val="2"/>
      <scheme val="minor"/>
    </font>
    <font>
      <b/>
      <sz val="48"/>
      <color theme="4"/>
      <name val="Cambria"/>
      <family val="2"/>
      <scheme val="major"/>
    </font>
    <font>
      <b/>
      <sz val="16"/>
      <color theme="1"/>
      <name val="Calibri"/>
      <family val="2"/>
      <scheme val="minor"/>
    </font>
    <font>
      <b/>
      <sz val="16"/>
      <color theme="4"/>
      <name val="Calibri"/>
      <family val="2"/>
      <scheme val="minor"/>
    </font>
    <font>
      <b/>
      <u/>
      <sz val="10"/>
      <color theme="1"/>
      <name val="Calibri"/>
      <family val="2"/>
      <scheme val="minor"/>
    </font>
    <font>
      <i/>
      <sz val="12"/>
      <color theme="1"/>
      <name val="Calibri"/>
      <family val="2"/>
      <scheme val="minor"/>
    </font>
    <font>
      <i/>
      <sz val="12"/>
      <color theme="4"/>
      <name val="Calibri"/>
      <family val="2"/>
      <scheme val="minor"/>
    </font>
    <font>
      <b/>
      <sz val="36"/>
      <color theme="1"/>
      <name val="Calibri"/>
      <family val="2"/>
      <scheme val="minor"/>
    </font>
    <font>
      <i/>
      <sz val="11"/>
      <color theme="1"/>
      <name val="Calibri"/>
      <family val="2"/>
      <scheme val="minor"/>
    </font>
    <font>
      <sz val="9"/>
      <color theme="1"/>
      <name val="Calibri"/>
      <family val="2"/>
      <scheme val="minor"/>
    </font>
    <font>
      <sz val="16"/>
      <color theme="1"/>
      <name val="Calibri"/>
      <family val="2"/>
      <scheme val="minor"/>
    </font>
    <font>
      <sz val="16"/>
      <color theme="4"/>
      <name val="Calibri"/>
      <family val="2"/>
      <scheme val="minor"/>
    </font>
    <font>
      <sz val="16"/>
      <color theme="1" tint="0.24994659260841701"/>
      <name val="Calibri"/>
      <family val="2"/>
      <scheme val="minor"/>
    </font>
    <font>
      <sz val="10"/>
      <color theme="1" tint="0.24994659260841701"/>
      <name val="Calibri"/>
      <family val="2"/>
      <scheme val="minor"/>
    </font>
    <font>
      <b/>
      <sz val="10"/>
      <color theme="1"/>
      <name val="Calibri"/>
      <family val="2"/>
      <scheme val="minor"/>
    </font>
    <font>
      <sz val="10"/>
      <color theme="1"/>
      <name val="Calibri"/>
      <family val="2"/>
      <scheme val="minor"/>
    </font>
  </fonts>
  <fills count="16">
    <fill>
      <patternFill patternType="none"/>
    </fill>
    <fill>
      <patternFill patternType="gray125"/>
    </fill>
    <fill>
      <patternFill patternType="lightUp"/>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46"/>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6" tint="0.39994506668294322"/>
        <bgColor indexed="64"/>
      </patternFill>
    </fill>
  </fills>
  <borders count="3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theme="0" tint="-0.499984740745262"/>
      </right>
      <top/>
      <bottom style="thin">
        <color theme="8"/>
      </bottom>
      <diagonal/>
    </border>
    <border>
      <left style="thin">
        <color theme="0" tint="-0.499984740745262"/>
      </left>
      <right/>
      <top/>
      <bottom style="thin">
        <color theme="8"/>
      </bottom>
      <diagonal/>
    </border>
    <border>
      <left/>
      <right style="thin">
        <color theme="0" tint="-0.14996795556505021"/>
      </right>
      <top/>
      <bottom style="thin">
        <color theme="0" tint="-0.14993743705557422"/>
      </bottom>
      <diagonal/>
    </border>
    <border>
      <left style="thin">
        <color theme="0" tint="-0.14996795556505021"/>
      </left>
      <right/>
      <top/>
      <bottom style="thin">
        <color theme="0" tint="-0.14993743705557422"/>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0691854609822"/>
      </right>
      <top style="thin">
        <color theme="0" tint="-0.14996795556505021"/>
      </top>
      <bottom style="thin">
        <color theme="0" tint="-0.14993743705557422"/>
      </bottom>
      <diagonal/>
    </border>
    <border>
      <left style="thin">
        <color theme="0" tint="-0.14990691854609822"/>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s>
  <cellStyleXfs count="6">
    <xf numFmtId="0" fontId="0" fillId="0" borderId="0"/>
    <xf numFmtId="0" fontId="25" fillId="0" borderId="19" applyNumberFormat="0" applyFill="0" applyAlignment="0" applyProtection="0"/>
    <xf numFmtId="0" fontId="26" fillId="0" borderId="20" applyNumberFormat="0" applyFill="0" applyAlignment="0" applyProtection="0"/>
    <xf numFmtId="0" fontId="27" fillId="0" borderId="21"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276">
    <xf numFmtId="0" fontId="0" fillId="0" borderId="0" xfId="0"/>
    <xf numFmtId="164" fontId="4" fillId="0" borderId="0" xfId="0" applyNumberFormat="1" applyFont="1" applyFill="1" applyBorder="1"/>
    <xf numFmtId="0" fontId="5" fillId="0" borderId="0" xfId="0" applyFont="1" applyFill="1" applyBorder="1" applyAlignment="1">
      <alignment wrapText="1"/>
    </xf>
    <xf numFmtId="0" fontId="7" fillId="0" borderId="0" xfId="0" applyFont="1" applyFill="1" applyBorder="1" applyAlignment="1">
      <alignment wrapText="1"/>
    </xf>
    <xf numFmtId="0" fontId="2" fillId="0" borderId="0" xfId="0" applyFont="1" applyFill="1" applyBorder="1" applyAlignment="1" applyProtection="1"/>
    <xf numFmtId="0" fontId="4" fillId="0" borderId="0" xfId="0" applyFont="1" applyFill="1" applyBorder="1"/>
    <xf numFmtId="0" fontId="3" fillId="0" borderId="0" xfId="0" applyFont="1" applyFill="1" applyBorder="1" applyAlignment="1" applyProtection="1">
      <alignment wrapText="1"/>
    </xf>
    <xf numFmtId="0" fontId="4" fillId="0" borderId="0" xfId="0" applyFont="1" applyFill="1" applyBorder="1" applyAlignment="1">
      <alignment wrapText="1"/>
    </xf>
    <xf numFmtId="0" fontId="4" fillId="0" borderId="0" xfId="0" applyNumberFormat="1" applyFont="1" applyFill="1" applyBorder="1" applyAlignment="1"/>
    <xf numFmtId="0" fontId="7" fillId="0" borderId="0" xfId="0" applyFont="1" applyFill="1" applyBorder="1" applyAlignment="1" applyProtection="1">
      <alignment wrapText="1"/>
    </xf>
    <xf numFmtId="0" fontId="4" fillId="0" borderId="0" xfId="0" applyFont="1" applyFill="1" applyBorder="1" applyAlignment="1" applyProtection="1">
      <alignment wrapText="1"/>
      <protection locked="0"/>
    </xf>
    <xf numFmtId="42" fontId="4" fillId="0" borderId="0" xfId="0" applyNumberFormat="1" applyFont="1" applyFill="1" applyBorder="1" applyAlignment="1" applyProtection="1">
      <protection locked="0"/>
    </xf>
    <xf numFmtId="164" fontId="4" fillId="0" borderId="0" xfId="0" applyNumberFormat="1" applyFont="1" applyFill="1" applyBorder="1" applyAlignment="1" applyProtection="1">
      <protection locked="0"/>
    </xf>
    <xf numFmtId="41" fontId="4" fillId="0" borderId="0" xfId="0" applyNumberFormat="1" applyFont="1" applyFill="1" applyBorder="1" applyAlignment="1" applyProtection="1">
      <protection locked="0"/>
    </xf>
    <xf numFmtId="42" fontId="4" fillId="0" borderId="1" xfId="0" applyNumberFormat="1" applyFont="1" applyFill="1" applyBorder="1"/>
    <xf numFmtId="42" fontId="4" fillId="0" borderId="0" xfId="0" applyNumberFormat="1" applyFont="1" applyFill="1" applyBorder="1"/>
    <xf numFmtId="41" fontId="4" fillId="0" borderId="0" xfId="0" applyNumberFormat="1" applyFont="1" applyFill="1" applyBorder="1"/>
    <xf numFmtId="0" fontId="3" fillId="0" borderId="0" xfId="0" applyFont="1" applyFill="1" applyBorder="1" applyAlignment="1">
      <alignment wrapText="1"/>
    </xf>
    <xf numFmtId="0" fontId="8" fillId="0" borderId="0" xfId="0" applyFont="1" applyFill="1" applyBorder="1" applyAlignment="1">
      <alignment wrapText="1"/>
    </xf>
    <xf numFmtId="0" fontId="9" fillId="0" borderId="0" xfId="0" applyFont="1" applyFill="1" applyBorder="1" applyAlignment="1">
      <alignment horizontal="right"/>
    </xf>
    <xf numFmtId="14" fontId="9" fillId="0" borderId="0" xfId="0" applyNumberFormat="1" applyFont="1" applyFill="1" applyBorder="1" applyAlignment="1">
      <alignment horizontal="right"/>
    </xf>
    <xf numFmtId="0" fontId="10" fillId="0" borderId="0" xfId="0" applyFont="1" applyFill="1" applyBorder="1" applyAlignment="1" applyProtection="1"/>
    <xf numFmtId="0" fontId="7" fillId="0" borderId="0" xfId="0" applyFont="1" applyFill="1" applyBorder="1" applyAlignment="1"/>
    <xf numFmtId="0" fontId="5" fillId="0" borderId="0" xfId="0" applyFont="1" applyFill="1" applyBorder="1" applyAlignment="1">
      <alignment horizontal="right" wrapText="1"/>
    </xf>
    <xf numFmtId="0" fontId="5" fillId="0" borderId="0" xfId="0" applyFont="1" applyFill="1" applyBorder="1" applyAlignment="1">
      <alignment horizontal="left" wrapText="1"/>
    </xf>
    <xf numFmtId="0" fontId="4" fillId="0" borderId="0" xfId="0" applyFont="1" applyFill="1" applyBorder="1" applyAlignment="1">
      <alignment vertical="center" wrapText="1"/>
    </xf>
    <xf numFmtId="42" fontId="4" fillId="0" borderId="0" xfId="0" applyNumberFormat="1" applyFont="1" applyFill="1" applyBorder="1" applyAlignment="1">
      <alignment vertical="center" wrapText="1"/>
    </xf>
    <xf numFmtId="41" fontId="4" fillId="0" borderId="0" xfId="0" applyNumberFormat="1" applyFont="1" applyFill="1" applyBorder="1" applyAlignment="1">
      <alignment vertical="center" wrapText="1"/>
    </xf>
    <xf numFmtId="0" fontId="11" fillId="0" borderId="0" xfId="0" applyFont="1" applyFill="1" applyBorder="1" applyAlignment="1" applyProtection="1"/>
    <xf numFmtId="0" fontId="13" fillId="0" borderId="0" xfId="0" applyFont="1"/>
    <xf numFmtId="0" fontId="13" fillId="0" borderId="0" xfId="0" applyFont="1" applyAlignment="1">
      <alignment horizontal="right"/>
    </xf>
    <xf numFmtId="0" fontId="11" fillId="0" borderId="0" xfId="0" applyFont="1"/>
    <xf numFmtId="0" fontId="10" fillId="0" borderId="0" xfId="0" applyFont="1"/>
    <xf numFmtId="0" fontId="5" fillId="0" borderId="0" xfId="0" applyFont="1"/>
    <xf numFmtId="17" fontId="4" fillId="0" borderId="0" xfId="0" applyNumberFormat="1" applyFont="1"/>
    <xf numFmtId="0" fontId="14" fillId="0" borderId="0" xfId="0" applyFont="1"/>
    <xf numFmtId="17" fontId="13" fillId="0" borderId="0" xfId="0" applyNumberFormat="1" applyFont="1"/>
    <xf numFmtId="0" fontId="15" fillId="0" borderId="2" xfId="0" applyFont="1" applyBorder="1" applyAlignment="1">
      <alignment horizontal="center"/>
    </xf>
    <xf numFmtId="165" fontId="14" fillId="0" borderId="3" xfId="0" applyNumberFormat="1" applyFont="1" applyBorder="1" applyAlignment="1">
      <alignment horizontal="center"/>
    </xf>
    <xf numFmtId="0" fontId="14" fillId="0" borderId="3" xfId="0" applyFont="1" applyBorder="1" applyAlignment="1">
      <alignment horizontal="center" wrapText="1"/>
    </xf>
    <xf numFmtId="0" fontId="14" fillId="0" borderId="0" xfId="0" applyFont="1" applyAlignment="1">
      <alignment horizontal="center" wrapText="1"/>
    </xf>
    <xf numFmtId="166" fontId="14" fillId="0" borderId="3" xfId="0" applyNumberFormat="1" applyFont="1" applyBorder="1" applyAlignment="1">
      <alignment horizontal="center"/>
    </xf>
    <xf numFmtId="0" fontId="14" fillId="0" borderId="0" xfId="0" applyFont="1" applyAlignment="1">
      <alignment horizontal="center"/>
    </xf>
    <xf numFmtId="0" fontId="13" fillId="0" borderId="3" xfId="0" applyFont="1" applyBorder="1" applyAlignment="1">
      <alignment vertical="center"/>
    </xf>
    <xf numFmtId="1" fontId="13" fillId="0" borderId="4" xfId="0" applyNumberFormat="1" applyFont="1" applyBorder="1"/>
    <xf numFmtId="1" fontId="13" fillId="0" borderId="3" xfId="0" applyNumberFormat="1" applyFont="1" applyBorder="1" applyAlignment="1">
      <alignment horizontal="right"/>
    </xf>
    <xf numFmtId="1" fontId="13" fillId="0" borderId="0" xfId="0" applyNumberFormat="1" applyFont="1"/>
    <xf numFmtId="1" fontId="13" fillId="0" borderId="3" xfId="0" applyNumberFormat="1" applyFont="1" applyBorder="1"/>
    <xf numFmtId="0" fontId="13" fillId="0" borderId="3" xfId="0" applyFont="1" applyBorder="1" applyAlignment="1">
      <alignment vertical="center" wrapText="1" readingOrder="1"/>
    </xf>
    <xf numFmtId="4" fontId="13" fillId="0" borderId="3" xfId="0" applyNumberFormat="1" applyFont="1" applyBorder="1" applyAlignment="1">
      <alignment wrapText="1" readingOrder="1"/>
    </xf>
    <xf numFmtId="3" fontId="13" fillId="2" borderId="3" xfId="0" applyNumberFormat="1" applyFont="1" applyFill="1" applyBorder="1" applyAlignment="1">
      <alignment horizontal="right" wrapText="1" readingOrder="1"/>
    </xf>
    <xf numFmtId="3" fontId="13" fillId="0" borderId="0" xfId="0" applyNumberFormat="1" applyFont="1" applyAlignment="1">
      <alignment wrapText="1" readingOrder="1"/>
    </xf>
    <xf numFmtId="0" fontId="14" fillId="0" borderId="3" xfId="0" applyFont="1" applyBorder="1" applyAlignment="1">
      <alignment vertical="center" wrapText="1" readingOrder="1"/>
    </xf>
    <xf numFmtId="3" fontId="13" fillId="0" borderId="3" xfId="0" applyNumberFormat="1" applyFont="1" applyBorder="1" applyAlignment="1">
      <alignment wrapText="1" readingOrder="1"/>
    </xf>
    <xf numFmtId="3" fontId="13" fillId="0" borderId="3" xfId="0" applyNumberFormat="1" applyFont="1" applyBorder="1" applyAlignment="1">
      <alignment horizontal="right" wrapText="1" readingOrder="1"/>
    </xf>
    <xf numFmtId="0" fontId="13" fillId="0" borderId="5" xfId="0" applyFont="1" applyBorder="1" applyAlignment="1">
      <alignment vertical="center" wrapText="1" readingOrder="1"/>
    </xf>
    <xf numFmtId="3" fontId="13" fillId="0" borderId="6" xfId="0" applyNumberFormat="1" applyFont="1" applyBorder="1" applyAlignment="1">
      <alignment horizontal="right" wrapText="1" readingOrder="1"/>
    </xf>
    <xf numFmtId="3" fontId="13" fillId="0" borderId="5" xfId="0" applyNumberFormat="1" applyFont="1" applyBorder="1" applyAlignment="1">
      <alignment wrapText="1" readingOrder="1"/>
    </xf>
    <xf numFmtId="3" fontId="13" fillId="0" borderId="6" xfId="0" applyNumberFormat="1" applyFont="1" applyBorder="1" applyAlignment="1">
      <alignment wrapText="1" readingOrder="1"/>
    </xf>
    <xf numFmtId="1" fontId="13" fillId="0" borderId="3" xfId="0" applyNumberFormat="1" applyFont="1" applyBorder="1" applyAlignment="1">
      <alignment wrapText="1" readingOrder="1"/>
    </xf>
    <xf numFmtId="1" fontId="13" fillId="0" borderId="0" xfId="0" applyNumberFormat="1" applyFont="1" applyAlignment="1">
      <alignment wrapText="1" readingOrder="1"/>
    </xf>
    <xf numFmtId="3" fontId="13" fillId="0" borderId="4" xfId="0" applyNumberFormat="1" applyFont="1" applyBorder="1" applyAlignment="1">
      <alignment wrapText="1" readingOrder="1"/>
    </xf>
    <xf numFmtId="164" fontId="13" fillId="0" borderId="0" xfId="0" applyNumberFormat="1" applyFont="1" applyAlignment="1">
      <alignment wrapText="1" readingOrder="1"/>
    </xf>
    <xf numFmtId="164" fontId="13" fillId="0" borderId="6" xfId="0" applyNumberFormat="1" applyFont="1" applyBorder="1" applyAlignment="1">
      <alignment horizontal="right" wrapText="1" readingOrder="1"/>
    </xf>
    <xf numFmtId="164" fontId="13" fillId="0" borderId="3" xfId="0" applyNumberFormat="1" applyFont="1" applyBorder="1" applyAlignment="1">
      <alignment wrapText="1" readingOrder="1"/>
    </xf>
    <xf numFmtId="164" fontId="13" fillId="0" borderId="5" xfId="0" applyNumberFormat="1" applyFont="1" applyBorder="1" applyAlignment="1">
      <alignment wrapText="1" readingOrder="1"/>
    </xf>
    <xf numFmtId="164" fontId="13" fillId="0" borderId="6" xfId="0" applyNumberFormat="1" applyFont="1" applyBorder="1" applyAlignment="1">
      <alignment wrapText="1" readingOrder="1"/>
    </xf>
    <xf numFmtId="0" fontId="14" fillId="0" borderId="3" xfId="0" applyFont="1" applyBorder="1" applyAlignment="1">
      <alignment wrapText="1" readingOrder="1"/>
    </xf>
    <xf numFmtId="3" fontId="13" fillId="0" borderId="7" xfId="0" applyNumberFormat="1" applyFont="1" applyBorder="1" applyAlignment="1">
      <alignment wrapText="1" readingOrder="1"/>
    </xf>
    <xf numFmtId="0" fontId="13" fillId="0" borderId="0" xfId="0" applyFont="1" applyAlignment="1">
      <alignment readingOrder="1"/>
    </xf>
    <xf numFmtId="0" fontId="13" fillId="0" borderId="0" xfId="0" applyFont="1" applyAlignment="1">
      <alignment wrapText="1" readingOrder="1"/>
    </xf>
    <xf numFmtId="0" fontId="13" fillId="0" borderId="0" xfId="0" applyFont="1" applyAlignment="1">
      <alignment horizontal="right" wrapText="1" readingOrder="1"/>
    </xf>
    <xf numFmtId="0" fontId="18" fillId="0" borderId="0" xfId="0" applyFont="1" applyAlignment="1">
      <alignment vertical="center" wrapText="1"/>
    </xf>
    <xf numFmtId="0" fontId="0" fillId="0" borderId="0" xfId="0"/>
    <xf numFmtId="0" fontId="2" fillId="0" borderId="0" xfId="0" applyFont="1" applyFill="1" applyAlignment="1"/>
    <xf numFmtId="0" fontId="2" fillId="0" borderId="0" xfId="0" applyFont="1" applyFill="1" applyBorder="1" applyAlignment="1"/>
    <xf numFmtId="41" fontId="4" fillId="0" borderId="0" xfId="0" applyNumberFormat="1" applyFont="1" applyFill="1" applyAlignment="1"/>
    <xf numFmtId="41" fontId="4" fillId="0" borderId="0" xfId="0" applyNumberFormat="1" applyFont="1" applyFill="1" applyBorder="1" applyAlignment="1"/>
    <xf numFmtId="0" fontId="10" fillId="0" borderId="0" xfId="0" applyFont="1" applyFill="1" applyAlignment="1"/>
    <xf numFmtId="0" fontId="4" fillId="0" borderId="0" xfId="0" applyFont="1" applyFill="1" applyBorder="1" applyAlignment="1"/>
    <xf numFmtId="0" fontId="4" fillId="0" borderId="0" xfId="0" applyFont="1" applyFill="1" applyAlignment="1"/>
    <xf numFmtId="41" fontId="5" fillId="0" borderId="0" xfId="0" applyNumberFormat="1" applyFont="1" applyFill="1" applyBorder="1" applyAlignment="1">
      <alignment horizontal="right"/>
    </xf>
    <xf numFmtId="41" fontId="5" fillId="0" borderId="0" xfId="0" applyNumberFormat="1" applyFont="1" applyFill="1" applyBorder="1" applyAlignment="1"/>
    <xf numFmtId="41" fontId="4" fillId="0" borderId="0" xfId="0" applyNumberFormat="1" applyFont="1" applyFill="1" applyBorder="1" applyAlignment="1">
      <alignment horizontal="right"/>
    </xf>
    <xf numFmtId="0" fontId="5" fillId="0" borderId="0" xfId="0" applyFont="1" applyFill="1" applyAlignment="1">
      <alignment wrapText="1"/>
    </xf>
    <xf numFmtId="0" fontId="5" fillId="0" borderId="0" xfId="0" applyFont="1" applyFill="1" applyBorder="1" applyAlignment="1">
      <alignment wrapText="1"/>
    </xf>
    <xf numFmtId="41" fontId="4" fillId="0" borderId="0" xfId="0" applyNumberFormat="1" applyFont="1" applyFill="1" applyAlignment="1">
      <alignment wrapText="1"/>
    </xf>
    <xf numFmtId="41" fontId="4" fillId="0" borderId="0" xfId="0" applyNumberFormat="1" applyFont="1" applyFill="1" applyBorder="1" applyAlignment="1">
      <alignment wrapText="1"/>
    </xf>
    <xf numFmtId="0" fontId="4" fillId="0" borderId="0" xfId="0" applyFont="1" applyFill="1" applyAlignment="1">
      <alignment wrapText="1"/>
    </xf>
    <xf numFmtId="0" fontId="4" fillId="0" borderId="0" xfId="0" applyFont="1" applyFill="1" applyBorder="1" applyAlignment="1">
      <alignment wrapText="1"/>
    </xf>
    <xf numFmtId="0" fontId="7" fillId="0" borderId="0" xfId="0" applyFont="1" applyFill="1" applyBorder="1" applyAlignment="1" applyProtection="1">
      <alignment wrapText="1"/>
    </xf>
    <xf numFmtId="0" fontId="17" fillId="0" borderId="0" xfId="0" applyFont="1" applyFill="1" applyBorder="1" applyAlignment="1" applyProtection="1">
      <alignment wrapText="1"/>
    </xf>
    <xf numFmtId="0" fontId="4" fillId="0" borderId="0" xfId="0" applyFont="1" applyFill="1" applyBorder="1" applyAlignment="1" applyProtection="1">
      <alignment wrapText="1"/>
    </xf>
    <xf numFmtId="42" fontId="4" fillId="0" borderId="0" xfId="0" applyNumberFormat="1" applyFont="1" applyFill="1" applyBorder="1" applyAlignment="1">
      <alignment wrapText="1"/>
    </xf>
    <xf numFmtId="0" fontId="5" fillId="0" borderId="0" xfId="0" applyFont="1" applyFill="1" applyBorder="1" applyAlignment="1" applyProtection="1">
      <alignment wrapText="1"/>
    </xf>
    <xf numFmtId="42" fontId="4" fillId="0" borderId="1" xfId="0" applyNumberFormat="1" applyFont="1" applyFill="1" applyBorder="1" applyAlignment="1">
      <alignment wrapText="1"/>
    </xf>
    <xf numFmtId="41" fontId="4" fillId="0" borderId="0" xfId="0" applyNumberFormat="1" applyFont="1" applyFill="1" applyBorder="1" applyAlignment="1">
      <alignment horizontal="left" wrapText="1"/>
    </xf>
    <xf numFmtId="0" fontId="5" fillId="0" borderId="0" xfId="0" applyFont="1" applyFill="1" applyBorder="1" applyAlignment="1" applyProtection="1">
      <alignment wrapText="1"/>
      <protection locked="0"/>
    </xf>
    <xf numFmtId="0" fontId="17" fillId="0" borderId="0" xfId="0" applyFont="1" applyFill="1" applyBorder="1" applyAlignment="1" applyProtection="1">
      <alignment wrapText="1"/>
      <protection locked="0"/>
    </xf>
    <xf numFmtId="42" fontId="4" fillId="0" borderId="8" xfId="0" applyNumberFormat="1" applyFont="1" applyFill="1" applyBorder="1" applyAlignment="1">
      <alignment wrapText="1"/>
    </xf>
    <xf numFmtId="0" fontId="5" fillId="0" borderId="0" xfId="0" applyFont="1" applyFill="1" applyAlignment="1" applyProtection="1">
      <alignment wrapText="1"/>
    </xf>
    <xf numFmtId="0" fontId="18" fillId="0" borderId="0" xfId="0" applyFont="1" applyAlignment="1">
      <alignment vertical="center"/>
    </xf>
    <xf numFmtId="0" fontId="19" fillId="0" borderId="0" xfId="0" applyFont="1"/>
    <xf numFmtId="0" fontId="18" fillId="0" borderId="0" xfId="0" applyFont="1"/>
    <xf numFmtId="0" fontId="19" fillId="0" borderId="0" xfId="0" applyFont="1" applyAlignment="1">
      <alignment horizontal="right"/>
    </xf>
    <xf numFmtId="17" fontId="19" fillId="0" borderId="0" xfId="0" applyNumberFormat="1" applyFont="1" applyAlignment="1">
      <alignment horizontal="right"/>
    </xf>
    <xf numFmtId="0" fontId="19" fillId="0" borderId="0" xfId="0" applyFont="1" applyAlignment="1">
      <alignment vertical="center" wrapText="1"/>
    </xf>
    <xf numFmtId="0" fontId="20" fillId="0" borderId="9" xfId="0" applyFont="1" applyBorder="1" applyAlignment="1">
      <alignment horizontal="center" vertical="center" wrapText="1"/>
    </xf>
    <xf numFmtId="17" fontId="19" fillId="0" borderId="9" xfId="0" applyNumberFormat="1" applyFont="1" applyBorder="1" applyAlignment="1">
      <alignment horizontal="center" vertical="center" wrapText="1"/>
    </xf>
    <xf numFmtId="167" fontId="19" fillId="0" borderId="9" xfId="0" applyNumberFormat="1" applyFont="1" applyBorder="1" applyAlignment="1">
      <alignment horizontal="center" vertical="center" wrapText="1"/>
    </xf>
    <xf numFmtId="0" fontId="19" fillId="3" borderId="9" xfId="0" applyFont="1" applyFill="1" applyBorder="1" applyAlignment="1">
      <alignment vertical="center" wrapText="1"/>
    </xf>
    <xf numFmtId="3" fontId="18" fillId="3" borderId="9" xfId="0" applyNumberFormat="1" applyFont="1" applyFill="1" applyBorder="1" applyAlignment="1">
      <alignment vertical="center"/>
    </xf>
    <xf numFmtId="0" fontId="19" fillId="0" borderId="10" xfId="0" applyFont="1" applyBorder="1" applyAlignment="1">
      <alignment vertical="center" wrapText="1"/>
    </xf>
    <xf numFmtId="3" fontId="18" fillId="0" borderId="10" xfId="0" applyNumberFormat="1" applyFont="1" applyBorder="1" applyAlignment="1">
      <alignment vertical="center"/>
    </xf>
    <xf numFmtId="0" fontId="19" fillId="4" borderId="11" xfId="0" applyFont="1" applyFill="1" applyBorder="1" applyAlignment="1">
      <alignment vertical="center" wrapText="1"/>
    </xf>
    <xf numFmtId="3" fontId="18" fillId="4" borderId="12" xfId="0" applyNumberFormat="1" applyFont="1" applyFill="1" applyBorder="1" applyAlignment="1">
      <alignment vertical="center"/>
    </xf>
    <xf numFmtId="3" fontId="18" fillId="4" borderId="13" xfId="0" applyNumberFormat="1" applyFont="1" applyFill="1" applyBorder="1" applyAlignment="1">
      <alignment vertical="center"/>
    </xf>
    <xf numFmtId="0" fontId="18" fillId="3" borderId="9" xfId="0" applyFont="1" applyFill="1" applyBorder="1" applyAlignment="1">
      <alignment vertical="center" wrapText="1"/>
    </xf>
    <xf numFmtId="0" fontId="18" fillId="5" borderId="9" xfId="0" applyFont="1" applyFill="1" applyBorder="1" applyAlignment="1">
      <alignment vertical="center" wrapText="1"/>
    </xf>
    <xf numFmtId="3" fontId="18" fillId="5" borderId="9" xfId="0" applyNumberFormat="1" applyFont="1" applyFill="1" applyBorder="1" applyAlignment="1">
      <alignment vertical="center"/>
    </xf>
    <xf numFmtId="0" fontId="19" fillId="0" borderId="9" xfId="0" applyFont="1" applyBorder="1" applyAlignment="1">
      <alignment vertical="center" wrapText="1"/>
    </xf>
    <xf numFmtId="3" fontId="18" fillId="6" borderId="9" xfId="0" applyNumberFormat="1" applyFont="1" applyFill="1" applyBorder="1" applyAlignment="1">
      <alignment vertical="center"/>
    </xf>
    <xf numFmtId="0" fontId="19" fillId="0" borderId="12" xfId="0" applyFont="1" applyBorder="1" applyAlignment="1">
      <alignment vertical="center" wrapText="1"/>
    </xf>
    <xf numFmtId="3" fontId="18" fillId="0" borderId="12" xfId="0" applyNumberFormat="1" applyFont="1" applyBorder="1" applyAlignment="1">
      <alignment vertical="center"/>
    </xf>
    <xf numFmtId="3" fontId="18" fillId="4" borderId="0" xfId="0" applyNumberFormat="1" applyFont="1" applyFill="1" applyAlignment="1">
      <alignment vertical="center"/>
    </xf>
    <xf numFmtId="0" fontId="18" fillId="0" borderId="9" xfId="0" applyFont="1" applyBorder="1" applyAlignment="1">
      <alignment vertical="center" wrapText="1"/>
    </xf>
    <xf numFmtId="0" fontId="19" fillId="4" borderId="11" xfId="0" applyFont="1" applyFill="1" applyBorder="1" applyAlignment="1">
      <alignment vertical="center"/>
    </xf>
    <xf numFmtId="0" fontId="18" fillId="4" borderId="12" xfId="0" applyFont="1" applyFill="1" applyBorder="1" applyAlignment="1">
      <alignment vertical="center"/>
    </xf>
    <xf numFmtId="0" fontId="18" fillId="4" borderId="13" xfId="0" applyFont="1" applyFill="1" applyBorder="1" applyAlignment="1">
      <alignment vertical="center"/>
    </xf>
    <xf numFmtId="17" fontId="22" fillId="0" borderId="14" xfId="0" applyNumberFormat="1" applyFont="1" applyBorder="1" applyAlignment="1">
      <alignment horizontal="center" textRotation="60" wrapText="1"/>
    </xf>
    <xf numFmtId="0" fontId="11" fillId="0" borderId="0" xfId="0" applyFont="1"/>
    <xf numFmtId="0" fontId="12" fillId="0" borderId="0" xfId="0" applyFont="1"/>
    <xf numFmtId="0" fontId="10" fillId="0" borderId="0" xfId="0" applyFont="1"/>
    <xf numFmtId="0" fontId="13" fillId="0" borderId="0" xfId="0" applyFont="1" applyAlignment="1">
      <alignment wrapText="1"/>
    </xf>
    <xf numFmtId="3" fontId="21" fillId="0" borderId="0" xfId="0" applyNumberFormat="1" applyFont="1" applyAlignment="1">
      <alignment wrapText="1"/>
    </xf>
    <xf numFmtId="0" fontId="22" fillId="0" borderId="0" xfId="0" applyFont="1" applyAlignment="1">
      <alignment horizontal="center" textRotation="60" wrapText="1"/>
    </xf>
    <xf numFmtId="3" fontId="23" fillId="0" borderId="1" xfId="0" applyNumberFormat="1" applyFont="1" applyBorder="1" applyAlignment="1">
      <alignment wrapText="1"/>
    </xf>
    <xf numFmtId="3" fontId="23" fillId="0" borderId="0" xfId="0" applyNumberFormat="1" applyFont="1" applyAlignment="1">
      <alignment wrapText="1"/>
    </xf>
    <xf numFmtId="0" fontId="23" fillId="0" borderId="4" xfId="0" applyFont="1" applyBorder="1" applyAlignment="1">
      <alignment wrapText="1"/>
    </xf>
    <xf numFmtId="3" fontId="23" fillId="0" borderId="4" xfId="0" applyNumberFormat="1" applyFont="1" applyBorder="1" applyAlignment="1">
      <alignment wrapText="1"/>
    </xf>
    <xf numFmtId="0" fontId="23" fillId="0" borderId="3" xfId="0" applyFont="1" applyBorder="1" applyAlignment="1">
      <alignment wrapText="1"/>
    </xf>
    <xf numFmtId="3" fontId="23" fillId="0" borderId="3" xfId="0" applyNumberFormat="1" applyFont="1" applyBorder="1" applyAlignment="1">
      <alignment wrapText="1"/>
    </xf>
    <xf numFmtId="0" fontId="22" fillId="0" borderId="14" xfId="0" applyFont="1" applyBorder="1" applyAlignment="1">
      <alignment wrapText="1"/>
    </xf>
    <xf numFmtId="3" fontId="23" fillId="0" borderId="14" xfId="0" applyNumberFormat="1" applyFont="1" applyBorder="1" applyAlignment="1">
      <alignment wrapText="1"/>
    </xf>
    <xf numFmtId="0" fontId="23" fillId="0" borderId="15" xfId="0" applyFont="1" applyBorder="1" applyAlignment="1">
      <alignment wrapText="1"/>
    </xf>
    <xf numFmtId="3" fontId="23" fillId="0" borderId="16" xfId="0" applyNumberFormat="1" applyFont="1" applyBorder="1" applyAlignment="1">
      <alignment wrapText="1"/>
    </xf>
    <xf numFmtId="168" fontId="23" fillId="0" borderId="5" xfId="0" applyNumberFormat="1" applyFont="1" applyBorder="1" applyAlignment="1">
      <alignment horizontal="right" wrapText="1"/>
    </xf>
    <xf numFmtId="0" fontId="22" fillId="0" borderId="17" xfId="0" applyFont="1" applyBorder="1" applyAlignment="1">
      <alignment wrapText="1"/>
    </xf>
    <xf numFmtId="3" fontId="23" fillId="0" borderId="17" xfId="0" applyNumberFormat="1" applyFont="1" applyBorder="1" applyAlignment="1">
      <alignment wrapText="1"/>
    </xf>
    <xf numFmtId="0" fontId="22" fillId="0" borderId="4" xfId="0" applyFont="1" applyBorder="1" applyAlignment="1">
      <alignment wrapText="1"/>
    </xf>
    <xf numFmtId="165" fontId="12" fillId="0" borderId="0" xfId="0" applyNumberFormat="1" applyFont="1" applyAlignment="1">
      <alignment horizontal="left"/>
    </xf>
    <xf numFmtId="0" fontId="24" fillId="0" borderId="0" xfId="0" applyFont="1"/>
    <xf numFmtId="168" fontId="23" fillId="0" borderId="3" xfId="0" applyNumberFormat="1" applyFont="1" applyBorder="1" applyAlignment="1">
      <alignment horizontal="right" wrapText="1"/>
    </xf>
    <xf numFmtId="0" fontId="22" fillId="0" borderId="18" xfId="0" applyFont="1" applyBorder="1" applyAlignment="1">
      <alignment wrapText="1"/>
    </xf>
    <xf numFmtId="0" fontId="22" fillId="0" borderId="15" xfId="0" applyFont="1" applyBorder="1" applyAlignment="1">
      <alignment wrapText="1"/>
    </xf>
    <xf numFmtId="1" fontId="23" fillId="0" borderId="14" xfId="0" applyNumberFormat="1" applyFont="1" applyBorder="1" applyAlignment="1">
      <alignment wrapText="1"/>
    </xf>
    <xf numFmtId="165" fontId="22" fillId="0" borderId="14" xfId="0" applyNumberFormat="1" applyFont="1" applyBorder="1" applyAlignment="1">
      <alignment horizontal="center" textRotation="60" wrapText="1"/>
    </xf>
    <xf numFmtId="0" fontId="22" fillId="0" borderId="14" xfId="0" applyFont="1" applyBorder="1" applyAlignment="1">
      <alignment horizontal="center" textRotation="60" wrapText="1"/>
    </xf>
    <xf numFmtId="0" fontId="22" fillId="0" borderId="15" xfId="0" applyFont="1" applyBorder="1"/>
    <xf numFmtId="3" fontId="12" fillId="0" borderId="0" xfId="0" applyNumberFormat="1" applyFont="1"/>
    <xf numFmtId="0" fontId="29" fillId="0" borderId="0" xfId="0" applyFont="1"/>
    <xf numFmtId="0" fontId="1" fillId="0" borderId="0" xfId="0" applyFont="1"/>
    <xf numFmtId="0" fontId="29" fillId="0" borderId="0" xfId="0" applyFont="1" applyAlignment="1">
      <alignment wrapText="1"/>
    </xf>
    <xf numFmtId="0" fontId="30" fillId="0" borderId="0" xfId="0" applyFont="1" applyAlignment="1">
      <alignment horizontal="left" vertical="center" indent="11"/>
    </xf>
    <xf numFmtId="0" fontId="31" fillId="7" borderId="0" xfId="1" applyFont="1" applyFill="1" applyBorder="1"/>
    <xf numFmtId="0" fontId="32" fillId="0" borderId="0" xfId="0" applyFont="1"/>
    <xf numFmtId="0" fontId="33" fillId="7" borderId="22" xfId="3" applyFont="1" applyFill="1" applyBorder="1" applyAlignment="1">
      <alignment horizontal="left" vertical="center" indent="1"/>
    </xf>
    <xf numFmtId="0" fontId="34" fillId="7" borderId="23" xfId="3" applyFont="1" applyFill="1" applyBorder="1" applyAlignment="1">
      <alignment horizontal="left" vertical="center" indent="1"/>
    </xf>
    <xf numFmtId="0" fontId="0" fillId="0" borderId="0" xfId="2" applyFont="1" applyBorder="1" applyAlignment="1">
      <alignment vertical="center" wrapText="1"/>
    </xf>
    <xf numFmtId="0" fontId="36" fillId="8" borderId="0" xfId="2" applyFont="1" applyFill="1" applyBorder="1" applyAlignment="1">
      <alignment horizontal="left" vertical="center" wrapText="1" indent="1"/>
    </xf>
    <xf numFmtId="8" fontId="37" fillId="8" borderId="0" xfId="0" applyNumberFormat="1" applyFont="1" applyFill="1" applyAlignment="1">
      <alignment horizontal="center" vertical="center"/>
    </xf>
    <xf numFmtId="0" fontId="38" fillId="7" borderId="24" xfId="2" applyFont="1" applyFill="1" applyBorder="1" applyAlignment="1">
      <alignment horizontal="left" vertical="center" indent="1"/>
    </xf>
    <xf numFmtId="8" fontId="38" fillId="7" borderId="25" xfId="0" applyNumberFormat="1" applyFont="1" applyFill="1" applyBorder="1" applyAlignment="1">
      <alignment horizontal="center" vertical="center"/>
    </xf>
    <xf numFmtId="0" fontId="0" fillId="0" borderId="0" xfId="2" applyFont="1" applyBorder="1" applyAlignment="1">
      <alignment vertical="center"/>
    </xf>
    <xf numFmtId="0" fontId="38" fillId="7" borderId="26" xfId="2" applyFont="1" applyFill="1" applyBorder="1" applyAlignment="1">
      <alignment horizontal="left" vertical="center" indent="1"/>
    </xf>
    <xf numFmtId="8" fontId="38" fillId="7" borderId="27" xfId="0" applyNumberFormat="1" applyFont="1" applyFill="1" applyBorder="1" applyAlignment="1">
      <alignment horizontal="center" vertical="center"/>
    </xf>
    <xf numFmtId="0" fontId="39" fillId="9" borderId="0" xfId="2" applyFont="1" applyFill="1" applyBorder="1" applyAlignment="1">
      <alignment horizontal="left" vertical="center" wrapText="1" indent="1"/>
    </xf>
    <xf numFmtId="8" fontId="40" fillId="9" borderId="0" xfId="0" applyNumberFormat="1" applyFont="1" applyFill="1" applyAlignment="1">
      <alignment horizontal="center" vertical="center"/>
    </xf>
    <xf numFmtId="0" fontId="41" fillId="10" borderId="28" xfId="2" applyFont="1" applyFill="1" applyBorder="1" applyAlignment="1">
      <alignment horizontal="left" vertical="center" indent="1"/>
    </xf>
    <xf numFmtId="8" fontId="42" fillId="10" borderId="29" xfId="0" applyNumberFormat="1" applyFont="1" applyFill="1" applyBorder="1" applyAlignment="1">
      <alignment horizontal="center" vertical="center"/>
    </xf>
    <xf numFmtId="0" fontId="39" fillId="11" borderId="0" xfId="2" applyFont="1" applyFill="1" applyBorder="1" applyAlignment="1">
      <alignment horizontal="left" vertical="center" wrapText="1" indent="1"/>
    </xf>
    <xf numFmtId="8" fontId="41" fillId="11" borderId="0" xfId="0" applyNumberFormat="1" applyFont="1" applyFill="1" applyAlignment="1">
      <alignment horizontal="center" vertical="center"/>
    </xf>
    <xf numFmtId="0" fontId="43" fillId="7" borderId="23" xfId="3" applyFont="1" applyFill="1" applyBorder="1" applyAlignment="1">
      <alignment horizontal="left" vertical="center" indent="1"/>
    </xf>
    <xf numFmtId="0" fontId="0" fillId="0" borderId="0" xfId="2" applyFont="1" applyBorder="1" applyAlignment="1">
      <alignment horizontal="left" vertical="center"/>
    </xf>
    <xf numFmtId="0" fontId="38" fillId="7" borderId="30" xfId="2" applyFont="1" applyFill="1" applyBorder="1" applyAlignment="1">
      <alignment horizontal="left" vertical="center" indent="1"/>
    </xf>
    <xf numFmtId="8" fontId="38" fillId="7" borderId="31" xfId="0" applyNumberFormat="1" applyFont="1" applyFill="1" applyBorder="1" applyAlignment="1">
      <alignment horizontal="center" vertical="center"/>
    </xf>
    <xf numFmtId="8" fontId="44" fillId="0" borderId="0" xfId="0" applyNumberFormat="1" applyFont="1" applyAlignment="1">
      <alignment vertical="center"/>
    </xf>
    <xf numFmtId="0" fontId="18" fillId="7" borderId="0" xfId="2" applyFont="1" applyFill="1" applyBorder="1" applyAlignment="1">
      <alignment vertical="center"/>
    </xf>
    <xf numFmtId="8" fontId="19" fillId="7" borderId="0" xfId="0" applyNumberFormat="1" applyFont="1" applyFill="1" applyAlignment="1">
      <alignment vertical="center"/>
    </xf>
    <xf numFmtId="0" fontId="45" fillId="0" borderId="0" xfId="0" applyFont="1"/>
    <xf numFmtId="0" fontId="33" fillId="7" borderId="0" xfId="2" applyFont="1" applyFill="1" applyBorder="1" applyAlignment="1">
      <alignment horizontal="left" vertical="center" indent="1"/>
    </xf>
    <xf numFmtId="0" fontId="43" fillId="0" borderId="0" xfId="0" applyFont="1" applyAlignment="1">
      <alignment horizontal="left" vertical="center" indent="1"/>
    </xf>
    <xf numFmtId="0" fontId="46" fillId="0" borderId="0" xfId="0" applyFont="1" applyAlignment="1">
      <alignment horizontal="left" vertical="center" indent="1"/>
    </xf>
    <xf numFmtId="0" fontId="35" fillId="0" borderId="0" xfId="0" applyFont="1"/>
    <xf numFmtId="0" fontId="33" fillId="0" borderId="0" xfId="0" applyFont="1" applyAlignment="1">
      <alignment horizontal="left" vertical="center" indent="1"/>
    </xf>
    <xf numFmtId="0" fontId="41" fillId="0" borderId="0" xfId="0" applyFont="1" applyAlignment="1">
      <alignment horizontal="left" vertical="center" wrapText="1" indent="1"/>
    </xf>
    <xf numFmtId="0" fontId="41" fillId="0" borderId="0" xfId="0" applyFont="1" applyAlignment="1">
      <alignment horizontal="center" vertical="center" wrapText="1"/>
    </xf>
    <xf numFmtId="0" fontId="41" fillId="0" borderId="0" xfId="0" applyFont="1" applyAlignment="1">
      <alignment horizontal="center" vertical="center"/>
    </xf>
    <xf numFmtId="0" fontId="47" fillId="0" borderId="0" xfId="0" applyFont="1"/>
    <xf numFmtId="0" fontId="41" fillId="7" borderId="0" xfId="0" applyFont="1" applyFill="1" applyAlignment="1">
      <alignment horizontal="center" vertical="center" wrapText="1"/>
    </xf>
    <xf numFmtId="0" fontId="41" fillId="7" borderId="0" xfId="0" applyFont="1" applyFill="1" applyAlignment="1">
      <alignment horizontal="center" vertical="center"/>
    </xf>
    <xf numFmtId="0" fontId="38" fillId="0" borderId="0" xfId="0" applyFont="1" applyAlignment="1">
      <alignment horizontal="left" vertical="center" indent="1"/>
    </xf>
    <xf numFmtId="164" fontId="38" fillId="0" borderId="0" xfId="0" applyNumberFormat="1" applyFont="1" applyAlignment="1">
      <alignment horizontal="center" vertical="center"/>
    </xf>
    <xf numFmtId="0" fontId="38" fillId="7" borderId="0" xfId="0" applyFont="1" applyFill="1" applyAlignment="1">
      <alignment horizontal="left" vertical="center" indent="1"/>
    </xf>
    <xf numFmtId="164" fontId="38" fillId="7" borderId="0" xfId="0" applyNumberFormat="1" applyFont="1" applyFill="1" applyAlignment="1">
      <alignment horizontal="center" vertical="center"/>
    </xf>
    <xf numFmtId="0" fontId="41" fillId="10" borderId="0" xfId="0" applyFont="1" applyFill="1" applyAlignment="1">
      <alignment horizontal="left" vertical="center" indent="1"/>
    </xf>
    <xf numFmtId="164" fontId="48" fillId="10" borderId="0" xfId="0" applyNumberFormat="1" applyFont="1" applyFill="1" applyAlignment="1">
      <alignment horizontal="center" vertical="center"/>
    </xf>
    <xf numFmtId="164" fontId="42" fillId="10" borderId="0" xfId="0" applyNumberFormat="1" applyFont="1" applyFill="1" applyAlignment="1">
      <alignment horizontal="center" vertical="center"/>
    </xf>
    <xf numFmtId="0" fontId="41" fillId="0" borderId="0" xfId="0" applyFont="1" applyAlignment="1">
      <alignment horizontal="left" vertical="center" indent="1"/>
    </xf>
    <xf numFmtId="164" fontId="18" fillId="0" borderId="0" xfId="0" applyNumberFormat="1" applyFont="1" applyAlignment="1">
      <alignment horizontal="center" vertical="center"/>
    </xf>
    <xf numFmtId="0" fontId="47" fillId="0" borderId="0" xfId="0" applyFont="1" applyAlignment="1">
      <alignment horizontal="center"/>
    </xf>
    <xf numFmtId="0" fontId="49" fillId="7" borderId="0" xfId="0" applyFont="1" applyFill="1" applyAlignment="1">
      <alignment horizontal="left" vertical="center" indent="1"/>
    </xf>
    <xf numFmtId="164" fontId="47" fillId="7" borderId="0" xfId="0" applyNumberFormat="1" applyFont="1" applyFill="1" applyAlignment="1">
      <alignment horizontal="center" vertical="center"/>
    </xf>
    <xf numFmtId="0" fontId="50" fillId="0" borderId="0" xfId="0" applyFont="1"/>
    <xf numFmtId="0" fontId="33" fillId="7" borderId="0" xfId="0" applyFont="1" applyFill="1" applyAlignment="1">
      <alignment horizontal="left" vertical="center" indent="1"/>
    </xf>
    <xf numFmtId="0" fontId="43" fillId="7" borderId="0" xfId="0" applyFont="1" applyFill="1" applyAlignment="1">
      <alignment horizontal="left" vertical="center" indent="1"/>
    </xf>
    <xf numFmtId="0" fontId="51" fillId="0" borderId="0" xfId="0" applyFont="1"/>
    <xf numFmtId="0" fontId="33" fillId="0" borderId="0" xfId="0" applyFont="1" applyAlignment="1">
      <alignment horizontal="left" vertical="center" indent="1"/>
    </xf>
    <xf numFmtId="164" fontId="47" fillId="10" borderId="0" xfId="0" applyNumberFormat="1" applyFont="1" applyFill="1" applyAlignment="1">
      <alignment horizontal="center" vertical="center"/>
    </xf>
    <xf numFmtId="164" fontId="47" fillId="7" borderId="0" xfId="0" applyNumberFormat="1" applyFont="1" applyFill="1" applyAlignment="1">
      <alignment horizontal="left" vertical="center" indent="1"/>
    </xf>
    <xf numFmtId="0" fontId="49" fillId="7" borderId="0" xfId="0" applyFont="1" applyFill="1" applyAlignment="1">
      <alignment vertical="center"/>
    </xf>
    <xf numFmtId="164" fontId="47" fillId="7" borderId="0" xfId="0" applyNumberFormat="1" applyFont="1" applyFill="1" applyAlignment="1">
      <alignment vertical="center"/>
    </xf>
    <xf numFmtId="0" fontId="47" fillId="0" borderId="0" xfId="0" applyFont="1" applyAlignment="1">
      <alignment horizontal="center"/>
    </xf>
    <xf numFmtId="0" fontId="43" fillId="0" borderId="0" xfId="0" applyFont="1" applyAlignment="1">
      <alignment horizontal="left" vertical="center" indent="1"/>
    </xf>
    <xf numFmtId="164" fontId="38" fillId="10" borderId="0" xfId="0" applyNumberFormat="1" applyFont="1" applyFill="1" applyAlignment="1">
      <alignment horizontal="center" vertical="center"/>
    </xf>
    <xf numFmtId="0" fontId="42" fillId="7" borderId="0" xfId="0" applyFont="1" applyFill="1" applyAlignment="1">
      <alignment horizontal="left" vertical="center" indent="1"/>
    </xf>
    <xf numFmtId="164" fontId="38" fillId="7" borderId="0" xfId="0" applyNumberFormat="1" applyFont="1" applyFill="1" applyAlignment="1">
      <alignment horizontal="left" vertical="center"/>
    </xf>
    <xf numFmtId="0" fontId="52" fillId="7" borderId="0" xfId="0" applyFont="1" applyFill="1" applyAlignment="1">
      <alignment horizontal="left" vertical="center" indent="1"/>
    </xf>
    <xf numFmtId="0" fontId="52" fillId="0" borderId="0" xfId="0" applyFont="1" applyAlignment="1">
      <alignment vertical="center"/>
    </xf>
    <xf numFmtId="164" fontId="47" fillId="0" borderId="0" xfId="0" applyNumberFormat="1" applyFont="1" applyAlignment="1">
      <alignment vertical="center"/>
    </xf>
    <xf numFmtId="164" fontId="41" fillId="10" borderId="0" xfId="0" applyNumberFormat="1" applyFont="1" applyFill="1" applyAlignment="1">
      <alignment horizontal="center" vertical="center"/>
    </xf>
    <xf numFmtId="164" fontId="49" fillId="7" borderId="0" xfId="0" applyNumberFormat="1" applyFont="1" applyFill="1" applyAlignment="1">
      <alignment vertical="center"/>
    </xf>
    <xf numFmtId="0" fontId="52" fillId="7" borderId="0" xfId="0" applyFont="1" applyFill="1" applyAlignment="1">
      <alignment vertical="center"/>
    </xf>
    <xf numFmtId="0" fontId="33" fillId="7" borderId="0" xfId="0" applyFont="1" applyFill="1" applyAlignment="1">
      <alignment vertical="center"/>
    </xf>
    <xf numFmtId="0" fontId="43" fillId="7" borderId="0" xfId="0" applyFont="1" applyFill="1" applyAlignment="1">
      <alignment vertical="center"/>
    </xf>
    <xf numFmtId="0" fontId="0" fillId="0" borderId="0" xfId="0" applyAlignment="1">
      <alignment horizontal="center"/>
    </xf>
    <xf numFmtId="0" fontId="39" fillId="12" borderId="0" xfId="2" applyFont="1" applyFill="1" applyBorder="1" applyAlignment="1">
      <alignment horizontal="left" vertical="center" wrapText="1" indent="1"/>
    </xf>
    <xf numFmtId="8" fontId="40" fillId="12" borderId="0" xfId="0" applyNumberFormat="1" applyFont="1" applyFill="1" applyAlignment="1">
      <alignment horizontal="center" vertical="center"/>
    </xf>
    <xf numFmtId="0" fontId="39" fillId="13" borderId="0" xfId="2" applyFont="1" applyFill="1" applyBorder="1" applyAlignment="1">
      <alignment horizontal="left" vertical="center" wrapText="1" indent="1"/>
    </xf>
    <xf numFmtId="8" fontId="40" fillId="13" borderId="0" xfId="0" applyNumberFormat="1" applyFont="1" applyFill="1" applyAlignment="1">
      <alignment horizontal="center" vertical="center"/>
    </xf>
    <xf numFmtId="0" fontId="39" fillId="14" borderId="0" xfId="2" applyFont="1" applyFill="1" applyBorder="1" applyAlignment="1">
      <alignment horizontal="left" vertical="center" wrapText="1" indent="1"/>
    </xf>
    <xf numFmtId="8" fontId="41" fillId="14" borderId="0" xfId="0" applyNumberFormat="1" applyFont="1" applyFill="1" applyAlignment="1">
      <alignment horizontal="center" vertical="center"/>
    </xf>
    <xf numFmtId="0" fontId="37" fillId="10" borderId="0" xfId="0" applyFont="1" applyFill="1" applyAlignment="1">
      <alignment horizontal="left" vertical="top" wrapText="1" indent="1"/>
    </xf>
    <xf numFmtId="0" fontId="37" fillId="10" borderId="0" xfId="0" applyFont="1" applyFill="1" applyAlignment="1">
      <alignment horizontal="left" vertical="top" indent="1"/>
    </xf>
    <xf numFmtId="0" fontId="37" fillId="0" borderId="0" xfId="0" applyFont="1"/>
    <xf numFmtId="0" fontId="53" fillId="10" borderId="19" xfId="1" applyFont="1" applyFill="1" applyAlignment="1">
      <alignment horizontal="left"/>
    </xf>
    <xf numFmtId="169" fontId="36" fillId="10" borderId="0" xfId="0" applyNumberFormat="1" applyFont="1" applyFill="1" applyAlignment="1">
      <alignment horizontal="left" vertical="top" indent="1"/>
    </xf>
    <xf numFmtId="0" fontId="36" fillId="10" borderId="0" xfId="0" applyFont="1" applyFill="1" applyAlignment="1">
      <alignment horizontal="left" vertical="top" indent="1"/>
    </xf>
    <xf numFmtId="0" fontId="37" fillId="10" borderId="0" xfId="0" applyFont="1" applyFill="1"/>
    <xf numFmtId="0" fontId="54" fillId="10" borderId="20" xfId="2" applyFont="1" applyFill="1" applyAlignment="1">
      <alignment horizontal="left" indent="1"/>
    </xf>
    <xf numFmtId="0" fontId="36" fillId="10" borderId="0" xfId="0" applyFont="1" applyFill="1" applyAlignment="1">
      <alignment horizontal="center" vertical="top"/>
    </xf>
    <xf numFmtId="0" fontId="55" fillId="10" borderId="20" xfId="2" applyFont="1" applyFill="1" applyAlignment="1">
      <alignment horizontal="right"/>
    </xf>
    <xf numFmtId="169" fontId="56" fillId="10" borderId="0" xfId="0" applyNumberFormat="1" applyFont="1" applyFill="1" applyAlignment="1">
      <alignment horizontal="left" vertical="top" indent="1"/>
    </xf>
    <xf numFmtId="0" fontId="56" fillId="10" borderId="0" xfId="0" applyFont="1" applyFill="1" applyAlignment="1">
      <alignment horizontal="left" vertical="top" indent="1"/>
    </xf>
    <xf numFmtId="0" fontId="57" fillId="10" borderId="0" xfId="5" applyFont="1" applyFill="1" applyAlignment="1">
      <alignment horizontal="left" vertical="top" indent="1"/>
    </xf>
    <xf numFmtId="0" fontId="58" fillId="10" borderId="0" xfId="5" applyFont="1" applyFill="1" applyAlignment="1">
      <alignment horizontal="right" vertical="top"/>
    </xf>
    <xf numFmtId="0" fontId="59" fillId="10" borderId="19" xfId="1" applyFont="1" applyFill="1" applyAlignment="1">
      <alignment horizontal="left" vertical="top" indent="1"/>
    </xf>
    <xf numFmtId="0" fontId="60" fillId="10" borderId="0" xfId="5" applyFont="1" applyFill="1" applyAlignment="1">
      <alignment horizontal="left" vertical="top" indent="1"/>
    </xf>
    <xf numFmtId="0" fontId="54" fillId="10" borderId="21" xfId="3" applyFont="1" applyFill="1" applyAlignment="1">
      <alignment horizontal="left" vertical="center"/>
    </xf>
    <xf numFmtId="0" fontId="54" fillId="10" borderId="21" xfId="3" applyFont="1" applyFill="1" applyAlignment="1">
      <alignment horizontal="center" vertical="center"/>
    </xf>
    <xf numFmtId="169" fontId="54" fillId="10" borderId="21" xfId="3" applyNumberFormat="1" applyFont="1" applyFill="1" applyAlignment="1">
      <alignment horizontal="center" vertical="center"/>
    </xf>
    <xf numFmtId="0" fontId="61" fillId="0" borderId="0" xfId="0" applyFont="1" applyAlignment="1">
      <alignment wrapText="1"/>
    </xf>
    <xf numFmtId="0" fontId="61" fillId="0" borderId="0" xfId="0" applyFont="1"/>
    <xf numFmtId="0" fontId="62" fillId="10" borderId="0" xfId="0" applyFont="1" applyFill="1"/>
    <xf numFmtId="0" fontId="63" fillId="15" borderId="0" xfId="4" applyFont="1" applyFill="1" applyBorder="1" applyAlignment="1">
      <alignment horizontal="left" vertical="center" indent="1"/>
    </xf>
    <xf numFmtId="0" fontId="64" fillId="15" borderId="0" xfId="4" applyFont="1" applyFill="1" applyBorder="1" applyAlignment="1">
      <alignment horizontal="center" vertical="center"/>
    </xf>
    <xf numFmtId="169" fontId="64" fillId="15" borderId="0" xfId="4" applyNumberFormat="1" applyFont="1" applyFill="1" applyBorder="1" applyAlignment="1">
      <alignment horizontal="center" vertical="center"/>
    </xf>
    <xf numFmtId="0" fontId="62" fillId="0" borderId="0" xfId="0" applyFont="1"/>
    <xf numFmtId="0" fontId="47" fillId="0" borderId="0" xfId="0" applyFont="1" applyAlignment="1">
      <alignment horizontal="left" vertical="center" indent="1"/>
    </xf>
    <xf numFmtId="8" fontId="65" fillId="0" borderId="0" xfId="0" applyNumberFormat="1" applyFont="1" applyAlignment="1">
      <alignment horizontal="center" vertical="center"/>
    </xf>
    <xf numFmtId="0" fontId="66" fillId="10" borderId="0" xfId="0" applyFont="1" applyFill="1" applyAlignment="1">
      <alignment horizontal="center"/>
    </xf>
    <xf numFmtId="0" fontId="67" fillId="10" borderId="0" xfId="0" applyFont="1" applyFill="1" applyAlignment="1">
      <alignment horizontal="center"/>
    </xf>
    <xf numFmtId="0" fontId="66" fillId="10" borderId="0" xfId="0" applyFont="1" applyFill="1"/>
    <xf numFmtId="0" fontId="55" fillId="15" borderId="21" xfId="3" applyFont="1" applyFill="1" applyAlignment="1">
      <alignment horizontal="left" vertical="center" indent="1"/>
    </xf>
    <xf numFmtId="0" fontId="55" fillId="15" borderId="21" xfId="3" applyFont="1" applyFill="1" applyAlignment="1">
      <alignment horizontal="center" vertical="center"/>
    </xf>
    <xf numFmtId="0" fontId="67" fillId="10" borderId="0" xfId="0" applyFont="1" applyFill="1"/>
  </cellXfs>
  <cellStyles count="6">
    <cellStyle name="Explanatory Text" xfId="5" builtinId="53"/>
    <cellStyle name="Heading 1" xfId="1" builtinId="16"/>
    <cellStyle name="Heading 2" xfId="2" builtinId="17"/>
    <cellStyle name="Heading 3" xfId="3" builtinId="18"/>
    <cellStyle name="Heading 4" xfId="4" builtinId="19"/>
    <cellStyle name="Normal" xfId="0" builtinId="0"/>
  </cellStyles>
  <dxfs count="322">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b/>
        <strike val="0"/>
        <outline val="0"/>
        <shadow val="0"/>
        <u val="none"/>
        <vertAlign val="baseline"/>
        <sz val="16"/>
        <color theme="4"/>
        <name val="Calibri"/>
        <family val="2"/>
        <scheme val="minor"/>
      </font>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alignment horizontal="center" vertical="center" textRotation="0" wrapText="0" indent="0" justifyLastLine="0" shrinkToFit="0" readingOrder="0"/>
    </dxf>
    <dxf>
      <font>
        <strike val="0"/>
        <outline val="0"/>
        <shadow val="0"/>
        <u val="none"/>
        <vertAlign val="baseline"/>
        <sz val="12"/>
        <color theme="1" tint="0.24994659260841701"/>
        <name val="Calibri"/>
        <family val="2"/>
        <scheme val="minor"/>
      </font>
    </dxf>
    <dxf>
      <font>
        <b val="0"/>
        <i val="0"/>
        <strike val="0"/>
        <condense val="0"/>
        <extend val="0"/>
        <outline val="0"/>
        <shadow val="0"/>
        <u val="none"/>
        <vertAlign val="baseline"/>
        <sz val="12"/>
        <color theme="1" tint="0.24994659260841701"/>
        <name val="Calibri"/>
        <family val="2"/>
        <scheme val="minor"/>
      </font>
      <alignment horizontal="left" vertical="center" textRotation="0" wrapText="0" indent="1" justifyLastLine="0" shrinkToFit="0" readingOrder="0"/>
    </dxf>
    <dxf>
      <font>
        <strike val="0"/>
        <outline val="0"/>
        <shadow val="0"/>
        <vertAlign val="baseline"/>
        <name val="Calibri"/>
        <family val="2"/>
        <scheme val="minor"/>
      </font>
    </dxf>
    <dxf>
      <font>
        <strike val="0"/>
        <outline val="0"/>
        <shadow val="0"/>
        <vertAlign val="baseline"/>
        <name val="Calibri"/>
        <family val="2"/>
        <scheme val="minor"/>
      </font>
    </dxf>
    <dxf>
      <font>
        <b val="0"/>
        <strike val="0"/>
        <outline val="0"/>
        <shadow val="0"/>
        <u val="none"/>
        <vertAlign val="baseline"/>
        <sz val="16"/>
        <name val="Calibri"/>
        <family val="2"/>
        <scheme val="minor"/>
      </font>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2"/>
        <color theme="1" tint="0.24994659260841701"/>
        <name val="Calibri"/>
        <family val="2"/>
        <scheme val="minor"/>
      </font>
      <alignment horizontal="left" vertical="center" textRotation="0" wrapText="0" indent="1" justifyLastLine="0" shrinkToFit="0" readingOrder="0"/>
    </dxf>
    <dxf>
      <font>
        <strike val="0"/>
        <outline val="0"/>
        <shadow val="0"/>
        <vertAlign val="baseline"/>
        <name val="Calibri"/>
        <family val="2"/>
        <scheme val="minor"/>
      </font>
    </dxf>
    <dxf>
      <font>
        <strike val="0"/>
        <outline val="0"/>
        <shadow val="0"/>
        <vertAlign val="baseline"/>
        <name val="Calibri"/>
        <family val="2"/>
        <scheme val="minor"/>
      </font>
    </dxf>
    <dxf>
      <font>
        <strike val="0"/>
        <outline val="0"/>
        <shadow val="0"/>
        <vertAlign val="baseline"/>
        <name val="Calibri"/>
        <family val="2"/>
        <scheme val="minor"/>
      </font>
    </dxf>
    <dxf>
      <font>
        <b val="0"/>
        <strike val="0"/>
        <outline val="0"/>
        <shadow val="0"/>
        <u val="none"/>
        <vertAlign val="baseline"/>
        <sz val="16"/>
        <name val="Calibri"/>
        <family val="2"/>
        <scheme val="minor"/>
      </font>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2"/>
        <color theme="1" tint="0.24994659260841701"/>
        <name val="Calibri"/>
        <family val="2"/>
        <scheme val="minor"/>
      </font>
      <alignment horizontal="left" vertical="center" textRotation="0" wrapText="0" indent="1" justifyLastLine="0" shrinkToFit="0" readingOrder="0"/>
    </dxf>
    <dxf>
      <font>
        <strike val="0"/>
        <outline val="0"/>
        <shadow val="0"/>
        <vertAlign val="baseline"/>
        <name val="Calibri"/>
        <family val="2"/>
        <scheme val="minor"/>
      </font>
    </dxf>
    <dxf>
      <font>
        <strike val="0"/>
        <outline val="0"/>
        <shadow val="0"/>
        <vertAlign val="baseline"/>
        <name val="Calibri"/>
        <family val="2"/>
        <scheme val="minor"/>
      </font>
    </dxf>
    <dxf>
      <font>
        <strike val="0"/>
        <outline val="0"/>
        <shadow val="0"/>
        <vertAlign val="baseline"/>
        <name val="Calibri"/>
        <family val="2"/>
        <scheme val="minor"/>
      </font>
    </dxf>
    <dxf>
      <font>
        <b val="0"/>
        <strike val="0"/>
        <outline val="0"/>
        <shadow val="0"/>
        <u val="none"/>
        <vertAlign val="baseline"/>
        <sz val="16"/>
        <name val="Calibri"/>
        <family val="2"/>
        <scheme val="minor"/>
      </font>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tint="0.24994659260841701"/>
        <name val="Calibri"/>
        <family val="2"/>
        <scheme val="minor"/>
      </font>
      <numFmt numFmtId="12" formatCode="&quot;$&quot;#,##0.00_);[Red]\(&quot;$&quot;#,##0.00\)"/>
      <fill>
        <patternFill patternType="solid">
          <fgColor indexed="64"/>
          <bgColor theme="6" tint="0.39994506668294322"/>
        </patternFill>
      </fill>
      <alignment horizontal="center" vertical="center" textRotation="0" wrapText="0" indent="0" justifyLastLine="0" shrinkToFit="0" readingOrder="0"/>
    </dxf>
    <dxf>
      <font>
        <strike val="0"/>
        <outline val="0"/>
        <shadow val="0"/>
        <u val="none"/>
        <vertAlign val="baseline"/>
        <sz val="12"/>
        <color theme="1" tint="0.2499465926084170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2"/>
        <color theme="1" tint="0.24994659260841701"/>
        <name val="Calibri"/>
        <family val="2"/>
        <scheme val="minor"/>
      </font>
      <fill>
        <patternFill patternType="solid">
          <fgColor indexed="64"/>
          <bgColor theme="6" tint="0.39994506668294322"/>
        </patternFill>
      </fill>
      <alignment horizontal="left" vertical="center" textRotation="0" wrapText="0" indent="1" justifyLastLine="0" shrinkToFit="0" readingOrder="0"/>
    </dxf>
    <dxf>
      <font>
        <strike val="0"/>
        <outline val="0"/>
        <shadow val="0"/>
        <vertAlign val="baseline"/>
        <name val="Calibri"/>
        <family val="2"/>
        <scheme val="minor"/>
      </font>
    </dxf>
    <dxf>
      <font>
        <strike val="0"/>
        <outline val="0"/>
        <shadow val="0"/>
        <vertAlign val="baseline"/>
        <name val="Calibri"/>
        <family val="2"/>
        <scheme val="minor"/>
      </font>
    </dxf>
    <dxf>
      <font>
        <b val="0"/>
        <strike val="0"/>
        <outline val="0"/>
        <shadow val="0"/>
        <u val="none"/>
        <vertAlign val="baseline"/>
        <sz val="16"/>
        <name val="Calibri"/>
        <family val="2"/>
        <scheme val="minor"/>
      </font>
    </dxf>
    <dxf>
      <font>
        <b/>
        <i val="0"/>
        <color theme="1"/>
      </font>
    </dxf>
    <dxf>
      <font>
        <b/>
        <i val="0"/>
        <color theme="4"/>
      </font>
      <fill>
        <patternFill>
          <fgColor theme="7"/>
          <bgColor theme="7"/>
        </patternFill>
      </fill>
      <border>
        <top/>
        <bottom/>
      </border>
    </dxf>
    <dxf>
      <font>
        <b val="0"/>
        <i val="0"/>
        <color theme="1"/>
      </font>
      <fill>
        <patternFill>
          <bgColor theme="0" tint="-4.9989318521683403E-2"/>
        </patternFill>
      </fill>
      <border diagonalUp="0" diagonalDown="0">
        <left/>
        <right/>
        <top style="thin">
          <color theme="7" tint="-9.9948118533890809E-2"/>
        </top>
        <bottom style="thin">
          <color theme="7" tint="-9.9948118533890809E-2"/>
        </bottom>
        <vertical/>
        <horizontal style="thin">
          <color theme="7" tint="-9.9948118533890809E-2"/>
        </horizontal>
      </border>
    </dxf>
    <dxf>
      <fill>
        <patternFill>
          <bgColor theme="7" tint="-9.9948118533890809E-2"/>
        </patternFill>
      </fill>
    </dxf>
    <dxf>
      <font>
        <b/>
        <i val="0"/>
        <color theme="1"/>
      </font>
    </dxf>
    <dxf>
      <fill>
        <patternFill>
          <bgColor theme="7"/>
        </patternFill>
      </fill>
    </dxf>
    <dxf>
      <font>
        <b/>
        <i val="0"/>
        <color theme="4"/>
      </font>
      <fill>
        <patternFill>
          <bgColor theme="0" tint="-0.14996795556505021"/>
        </patternFill>
      </fill>
      <border>
        <top/>
        <bottom/>
      </border>
    </dxf>
    <dxf>
      <font>
        <b val="0"/>
        <i val="0"/>
        <color theme="1"/>
      </font>
      <fill>
        <patternFill>
          <bgColor theme="0" tint="-4.9989318521683403E-2"/>
        </patternFill>
      </fill>
      <border diagonalUp="0" diagonalDown="0">
        <left/>
        <right/>
        <top style="thin">
          <color theme="7" tint="-9.9948118533890809E-2"/>
        </top>
        <bottom style="thin">
          <color theme="7" tint="-9.9948118533890809E-2"/>
        </bottom>
        <vertical/>
        <horizontal style="thin">
          <color theme="7" tint="-9.9948118533890809E-2"/>
        </horizontal>
      </border>
    </dxf>
    <dxf>
      <font>
        <b/>
        <i val="0"/>
        <color theme="1"/>
      </font>
    </dxf>
    <dxf>
      <font>
        <b/>
        <i val="0"/>
        <color theme="4"/>
      </font>
      <fill>
        <patternFill>
          <fgColor theme="7"/>
          <bgColor theme="7"/>
        </patternFill>
      </fill>
      <border>
        <top/>
        <bottom/>
      </border>
    </dxf>
    <dxf>
      <font>
        <b val="0"/>
        <i val="0"/>
        <color theme="1"/>
      </font>
      <fill>
        <patternFill>
          <bgColor theme="0" tint="-4.9989318521683403E-2"/>
        </patternFill>
      </fill>
      <border diagonalUp="0" diagonalDown="0">
        <left/>
        <right/>
        <top style="thin">
          <color theme="7" tint="-9.9948118533890809E-2"/>
        </top>
        <bottom style="thin">
          <color theme="7" tint="-9.9948118533890809E-2"/>
        </bottom>
        <vertical/>
        <horizontal style="thin">
          <color theme="7" tint="-9.9948118533890809E-2"/>
        </horizontal>
      </border>
    </dxf>
    <dxf>
      <fill>
        <patternFill>
          <bgColor theme="7" tint="-9.9948118533890809E-2"/>
        </patternFill>
      </fill>
    </dxf>
    <dxf>
      <font>
        <b/>
        <i val="0"/>
        <color theme="1"/>
      </font>
    </dxf>
    <dxf>
      <fill>
        <patternFill>
          <bgColor theme="7"/>
        </patternFill>
      </fill>
    </dxf>
    <dxf>
      <font>
        <b/>
        <i val="0"/>
        <color theme="4"/>
      </font>
      <fill>
        <patternFill>
          <bgColor theme="0" tint="-0.14996795556505021"/>
        </patternFill>
      </fill>
      <border>
        <top/>
        <bottom/>
      </border>
    </dxf>
    <dxf>
      <font>
        <b val="0"/>
        <i val="0"/>
        <color theme="1"/>
      </font>
      <fill>
        <patternFill>
          <bgColor theme="0" tint="-4.9989318521683403E-2"/>
        </patternFill>
      </fill>
      <border diagonalUp="0" diagonalDown="0">
        <left/>
        <right/>
        <top style="thin">
          <color theme="7" tint="-9.9948118533890809E-2"/>
        </top>
        <bottom style="thin">
          <color theme="7" tint="-9.9948118533890809E-2"/>
        </bottom>
        <vertical/>
        <horizontal style="thin">
          <color theme="7" tint="-9.9948118533890809E-2"/>
        </horizontal>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3743705557422"/>
        </top>
      </border>
    </dxf>
    <dxf>
      <border>
        <bottom style="thin">
          <color theme="0" tint="-0.14996795556505021"/>
        </bottom>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border diagonalUp="0" diagonalDown="0" outline="0">
        <left style="thin">
          <color theme="0" tint="-0.14990691854609822"/>
        </left>
        <right style="thin">
          <color theme="0" tint="-0.14990691854609822"/>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dxf>
    <dxf>
      <font>
        <b val="0"/>
        <i val="0"/>
        <strike val="0"/>
        <condense val="0"/>
        <extend val="0"/>
        <outline val="0"/>
        <shadow val="0"/>
        <u val="none"/>
        <vertAlign val="baseline"/>
        <sz val="12"/>
        <color theme="1" tint="0.24994659260841701"/>
        <name val="Calibri"/>
        <scheme val="minor"/>
      </font>
      <fill>
        <patternFill patternType="solid">
          <fgColor indexed="64"/>
          <bgColor theme="0"/>
        </patternFill>
      </fill>
      <alignment horizontal="general"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dxf>
    <dxf>
      <font>
        <b val="0"/>
        <i val="0"/>
        <strike val="0"/>
        <condense val="0"/>
        <extend val="0"/>
        <outline val="0"/>
        <shadow val="0"/>
        <u val="none"/>
        <vertAlign val="baseline"/>
        <sz val="12"/>
        <color theme="1" tint="0.2499465926084170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font>
        <b/>
        <i val="0"/>
        <strike val="0"/>
        <outline val="0"/>
        <shadow val="0"/>
        <u val="none"/>
        <vertAlign val="baseline"/>
        <sz val="14"/>
        <color theme="1" tint="0.34998626667073579"/>
        <name val="Calibri"/>
        <scheme val="minor"/>
      </font>
      <fill>
        <patternFill patternType="solid">
          <fgColor indexed="64"/>
          <bgColor theme="0" tint="-4.9989318521683403E-2"/>
        </patternFill>
      </fill>
      <border diagonalUp="0" diagonalDown="0" outline="0">
        <left style="thin">
          <color theme="0" tint="-0.14996795556505021"/>
        </left>
        <right style="thin">
          <color theme="0" tint="-0.14996795556505021"/>
        </right>
        <top/>
        <bottom/>
      </border>
    </dxf>
    <dxf>
      <font>
        <strike val="0"/>
        <outline val="0"/>
        <shadow val="0"/>
        <u val="none"/>
        <vertAlign val="baseline"/>
        <sz val="12"/>
        <color theme="1" tint="0.24994659260841701"/>
        <name val="Calibri"/>
        <scheme val="minor"/>
      </font>
      <fill>
        <patternFill patternType="solid">
          <fgColor indexed="64"/>
          <bgColor theme="0"/>
        </patternFill>
      </fill>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general"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general"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border diagonalUp="0" diagonalDown="0">
        <left/>
        <right/>
        <top/>
        <bottom/>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Calibri"/>
        <scheme val="minor"/>
      </font>
      <numFmt numFmtId="164" formatCode="&quot;$&quot;#,##0.00"/>
      <fill>
        <patternFill>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border diagonalUp="0" diagonalDown="0" outline="0">
        <left style="thin">
          <color theme="0" tint="-0.14993743705557422"/>
        </left>
        <right style="thin">
          <color theme="0" tint="-0.14993743705557422"/>
        </right>
        <top/>
        <bottom/>
      </border>
    </dxf>
    <dxf>
      <font>
        <b val="0"/>
        <i val="0"/>
        <strike val="0"/>
        <outline val="0"/>
        <shadow val="0"/>
        <u val="none"/>
        <vertAlign val="baseline"/>
        <sz val="12"/>
        <color theme="1" tint="0.34998626667073579"/>
        <name val="Calibri"/>
        <scheme val="minor"/>
      </font>
      <fill>
        <patternFill>
          <fgColor indexed="64"/>
          <bgColor theme="0"/>
        </patternFill>
      </fill>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general"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border diagonalUp="0" diagonalDown="0">
        <left/>
        <right/>
        <top/>
        <bottom/>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style="thin">
          <color theme="0" tint="-0.14990691854609822"/>
        </left>
        <right style="thin">
          <color theme="0" tint="-0.14990691854609822"/>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border diagonalUp="0" diagonalDown="0">
        <left/>
        <right/>
        <top/>
        <bottom/>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alignment horizontal="left" vertical="center" textRotation="0" wrapText="0" indent="0" justifyLastLine="0" shrinkToFit="0" readingOrder="0"/>
      <border diagonalUp="0" diagonalDown="0" outline="0">
        <left style="thin">
          <color theme="0" tint="-0.14990691854609822"/>
        </left>
        <right style="thin">
          <color theme="0" tint="-0.14990691854609822"/>
        </right>
        <top/>
        <bottom/>
      </border>
    </dxf>
    <dxf>
      <font>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theme="0" tint="-0.14996795556505021"/>
        </left>
        <right style="thin">
          <color theme="0" tint="-0.14996795556505021"/>
        </right>
        <top/>
        <bottom/>
      </border>
    </dxf>
    <dxf>
      <font>
        <strike val="0"/>
        <outline val="0"/>
        <shadow val="0"/>
        <u val="none"/>
        <vertAlign val="baseline"/>
        <sz val="12"/>
        <color theme="1" tint="0.24994659260841701"/>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24994659260841701"/>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24994659260841701"/>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2499465926084170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border diagonalUp="0" diagonalDown="0">
        <left/>
        <right/>
        <top/>
        <bottom/>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border diagonalUp="0" diagonalDown="0" outline="0">
        <left style="thin">
          <color theme="0" tint="-0.14990691854609822"/>
        </left>
        <right style="thin">
          <color theme="0" tint="-0.14990691854609822"/>
        </right>
        <top/>
        <bottom/>
      </border>
    </dxf>
    <dxf>
      <font>
        <strike val="0"/>
        <outline val="0"/>
        <shadow val="0"/>
        <u val="none"/>
        <vertAlign val="baseline"/>
        <sz val="12"/>
        <color theme="1" tint="0.24994659260841701"/>
        <name val="Calibri"/>
        <scheme val="minor"/>
      </font>
      <fill>
        <patternFill patternType="solid">
          <fgColor indexed="64"/>
          <bgColor theme="0"/>
        </patternFill>
      </fill>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border diagonalUp="0" diagonalDown="0">
        <left/>
        <right/>
        <bottom/>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indent="1" justifyLastLine="0" shrinkToFit="0" readingOrder="0"/>
      <border diagonalUp="0" diagonalDown="0" outline="0">
        <left style="thin">
          <color theme="0" tint="-0.14990691854609822"/>
        </left>
        <right style="thin">
          <color theme="0" tint="-0.14990691854609822"/>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indent="1" justifyLastLine="0" shrinkToFit="0" readingOrder="0"/>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border diagonalUp="0" diagonalDown="0">
        <left/>
        <right/>
        <top style="thin">
          <color theme="8"/>
        </top>
        <bottom/>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indent="1" justifyLastLine="0" shrinkToFit="0" readingOrder="0"/>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Calibri"/>
        <scheme val="minor"/>
      </font>
      <alignment horizontal="left" vertical="center" textRotation="0" indent="1" justifyLastLine="0" shrinkToFit="0" readingOrder="0"/>
    </dxf>
    <dxf>
      <font>
        <b/>
        <i val="0"/>
        <strike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Calibri"/>
        <scheme val="minor"/>
      </font>
      <fill>
        <patternFill patternType="none">
          <fgColor indexed="64"/>
          <bgColor auto="1"/>
        </patternFill>
      </fill>
    </dxf>
    <dxf>
      <font>
        <b val="0"/>
        <i val="0"/>
        <strike val="0"/>
        <condense val="0"/>
        <extend val="0"/>
        <outline val="0"/>
        <shadow val="0"/>
        <u val="none"/>
        <vertAlign val="baseline"/>
        <sz val="12"/>
        <color theme="1" tint="0.34998626667073579"/>
        <name val="Calibri"/>
        <family val="2"/>
        <scheme val="minor"/>
      </font>
      <numFmt numFmtId="164" formatCode="&quot;$&quot;#,##0.00"/>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164" formatCode="&quot;$&quot;#,##0.00"/>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164" formatCode="&quot;$&quot;#,##0.00"/>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fill>
        <patternFill patternType="none">
          <fgColor indexed="64"/>
          <bgColor auto="1"/>
        </patternFill>
      </fill>
    </dxf>
    <dxf>
      <font>
        <b/>
        <i val="0"/>
        <strike val="0"/>
        <condense val="0"/>
        <extend val="0"/>
        <outline val="0"/>
        <shadow val="0"/>
        <u val="none"/>
        <vertAlign val="baseline"/>
        <sz val="14"/>
        <color theme="1" tint="0.34998626667073579"/>
        <name val="Calibri"/>
        <family val="2"/>
        <scheme val="minor"/>
      </font>
      <alignment horizontal="left" vertical="center" textRotation="0" wrapText="0" indent="1" justifyLastLine="0" shrinkToFit="0" readingOrder="0"/>
    </dxf>
    <dxf>
      <border>
        <top style="thin">
          <color theme="0" tint="-0.14996795556505021"/>
        </top>
      </border>
    </dxf>
    <dxf>
      <border>
        <bottom style="thin">
          <color theme="0" tint="-0.14996795556505021"/>
        </bottom>
      </border>
    </dxf>
    <dxf>
      <border diagonalUp="0" diagonalDown="0">
        <left/>
        <right/>
        <top style="thin">
          <color theme="8"/>
        </top>
        <bottom style="thin">
          <color theme="0" tint="-0.14996795556505021"/>
        </bottom>
      </border>
    </dxf>
    <dxf>
      <font>
        <strike val="0"/>
        <outline val="0"/>
        <shadow val="0"/>
        <u val="none"/>
        <vertAlign val="baseline"/>
        <sz val="12"/>
        <color theme="1" tint="0.24994659260841701"/>
        <name val="Calibri"/>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0" tint="-0.14993743705557422"/>
        </left>
        <right style="thin">
          <color theme="0" tint="-0.14993743705557422"/>
        </right>
        <top/>
        <bottom/>
      </border>
    </dxf>
    <dxf>
      <font>
        <b val="0"/>
        <i val="0"/>
        <strike val="0"/>
        <outline val="0"/>
        <shadow val="0"/>
        <u val="none"/>
        <vertAlign val="baseline"/>
        <sz val="12"/>
        <color theme="1" tint="0.34998626667073579"/>
        <name val="Calibri"/>
        <scheme val="minor"/>
      </font>
      <fill>
        <patternFill patternType="none">
          <fgColor indexed="64"/>
          <bgColor auto="1"/>
        </patternFill>
      </fill>
      <alignment horizontal="left" vertical="center" textRotation="0" wrapText="0" indent="1" justifyLastLine="0" shrinkToFit="0" readingOrder="0"/>
    </dxf>
    <dxf>
      <font>
        <b val="0"/>
        <i val="0"/>
        <strike val="0"/>
        <outline val="0"/>
        <shadow val="0"/>
        <u val="none"/>
        <vertAlign val="baseline"/>
        <sz val="12"/>
        <color theme="1"/>
        <name val="Calibri"/>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i val="0"/>
      </font>
      <fill>
        <patternFill>
          <bgColor theme="0" tint="-4.9989318521683403E-2"/>
        </patternFill>
      </fill>
      <border diagonalUp="0" diagonalDown="0">
        <left/>
        <right/>
        <top style="thin">
          <color theme="0" tint="-0.14996795556505021"/>
        </top>
        <bottom style="thin">
          <color theme="0" tint="-0.14996795556505021"/>
        </bottom>
        <vertical style="thin">
          <color theme="0" tint="-0.14996795556505021"/>
        </vertical>
        <horizontal style="thin">
          <color theme="0" tint="-0.14996795556505021"/>
        </horizontal>
      </border>
    </dxf>
    <dxf>
      <font>
        <color auto="1"/>
      </font>
      <fill>
        <patternFill patternType="none">
          <bgColor auto="1"/>
        </patternFill>
      </fill>
      <border diagonalUp="0" diagonalDown="0">
        <left/>
        <right/>
        <top style="thin">
          <color theme="8"/>
        </top>
        <bottom style="thin">
          <color theme="0" tint="-0.14996795556505021"/>
        </bottom>
        <vertical/>
        <horizontal/>
      </border>
    </dxf>
    <dxf>
      <font>
        <b val="0"/>
        <i val="0"/>
        <color auto="1"/>
      </font>
      <fill>
        <patternFill patternType="none">
          <bgColor auto="1"/>
        </patternFill>
      </fill>
      <border diagonalUp="0" diagonalDown="0">
        <left/>
        <right/>
        <top style="thin">
          <color theme="8"/>
        </top>
        <bottom style="thin">
          <color theme="0" tint="-0.14996795556505021"/>
        </bottom>
        <vertical style="thin">
          <color theme="0" tint="-0.14996795556505021"/>
        </vertical>
        <horizontal style="thin">
          <color theme="0" tint="-0.14996795556505021"/>
        </horizontal>
      </border>
    </dxf>
  </dxfs>
  <tableStyles count="5" defaultTableStyle="TableStyleMedium2" defaultPivotStyle="PivotStyleLight16">
    <tableStyle name="Address Book" pivot="0" count="3" xr9:uid="{E442D18E-E22D-40F9-A60C-95A88E211271}">
      <tableStyleElement type="wholeTable" dxfId="321"/>
      <tableStyleElement type="headerRow" dxfId="320"/>
      <tableStyleElement type="totalRow" dxfId="319"/>
    </tableStyle>
    <tableStyle name="Table Style 1" pivot="0" count="5" xr9:uid="{3F9B4152-8D9E-4D40-9EA9-78363A8BFEF8}">
      <tableStyleElement type="wholeTable" dxfId="155"/>
      <tableStyleElement type="headerRow" dxfId="154"/>
      <tableStyleElement type="totalRow" dxfId="153"/>
      <tableStyleElement type="firstColumn" dxfId="152"/>
      <tableStyleElement type="lastColumn" dxfId="151"/>
    </tableStyle>
    <tableStyle name="Table Style 1 2" pivot="0" count="3" xr9:uid="{5F547651-579C-4B4D-B3C1-43F2A01E9F47}">
      <tableStyleElement type="wholeTable" dxfId="150"/>
      <tableStyleElement type="headerRow" dxfId="149"/>
      <tableStyleElement type="firstColumn" dxfId="148"/>
    </tableStyle>
    <tableStyle name="Table Style 1 2 2" pivot="0" count="3" xr9:uid="{4C9E6C79-F7F9-4FF9-89B1-041812FE13C6}">
      <tableStyleElement type="wholeTable" dxfId="142"/>
      <tableStyleElement type="headerRow" dxfId="141"/>
      <tableStyleElement type="firstColumn" dxfId="140"/>
    </tableStyle>
    <tableStyle name="Table Style 1 3" pivot="0" count="5" xr9:uid="{4CDBD135-C1F7-4B54-A564-F8EF6D86C89B}">
      <tableStyleElement type="wholeTable" dxfId="147"/>
      <tableStyleElement type="headerRow" dxfId="146"/>
      <tableStyleElement type="totalRow" dxfId="145"/>
      <tableStyleElement type="firstColumn" dxfId="144"/>
      <tableStyleElement type="lastColumn" dxfId="14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1323975</xdr:colOff>
      <xdr:row>2</xdr:row>
      <xdr:rowOff>66675</xdr:rowOff>
    </xdr:to>
    <xdr:pic>
      <xdr:nvPicPr>
        <xdr:cNvPr id="2" name="Graphic 1" descr="Money">
          <a:extLst>
            <a:ext uri="{FF2B5EF4-FFF2-40B4-BE49-F238E27FC236}">
              <a16:creationId xmlns:a16="http://schemas.microsoft.com/office/drawing/2014/main" id="{CBA2FCA2-5CA7-4149-8E28-50B0CB2BAF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775" y="0"/>
          <a:ext cx="1314450" cy="1514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107107</xdr:colOff>
      <xdr:row>1</xdr:row>
      <xdr:rowOff>85725</xdr:rowOff>
    </xdr:from>
    <xdr:to>
      <xdr:col>5</xdr:col>
      <xdr:colOff>695325</xdr:colOff>
      <xdr:row>4</xdr:row>
      <xdr:rowOff>133300</xdr:rowOff>
    </xdr:to>
    <xdr:pic>
      <xdr:nvPicPr>
        <xdr:cNvPr id="2" name="Picture 18" descr="Logo placeholder">
          <a:extLst>
            <a:ext uri="{FF2B5EF4-FFF2-40B4-BE49-F238E27FC236}">
              <a16:creationId xmlns:a16="http://schemas.microsoft.com/office/drawing/2014/main" id="{46491967-C669-4A3C-8349-883E7A92F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bwMode="auto">
        <a:xfrm>
          <a:off x="4479082" y="323850"/>
          <a:ext cx="1502618" cy="8381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901065</xdr:colOff>
      <xdr:row>4</xdr:row>
      <xdr:rowOff>60961</xdr:rowOff>
    </xdr:from>
    <xdr:to>
      <xdr:col>9</xdr:col>
      <xdr:colOff>33885</xdr:colOff>
      <xdr:row>24</xdr:row>
      <xdr:rowOff>142875</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4892040" y="975361"/>
          <a:ext cx="4531360" cy="367284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Notes on Preparation</a:t>
          </a:r>
          <a:endParaRPr lang="en-US" sz="800" b="0" i="0" u="none" strike="noStrike" baseline="0">
            <a:solidFill>
              <a:srgbClr val="000000"/>
            </a:solidFill>
            <a:latin typeface="Arial"/>
            <a:cs typeface="Arial"/>
          </a:endParaRPr>
        </a:p>
        <a:p>
          <a:pPr algn="l" rtl="0">
            <a:defRPr sz="1000"/>
          </a:pPr>
          <a:r>
            <a:rPr lang="en-US" sz="800" b="1" i="0" u="none" strike="noStrike" baseline="0">
              <a:solidFill>
                <a:srgbClr val="000000"/>
              </a:solidFill>
              <a:latin typeface="Arial"/>
              <a:cs typeface="Arial"/>
            </a:rPr>
            <a:t>Note:</a:t>
          </a:r>
          <a:r>
            <a:rPr lang="en-US" sz="800" b="0" i="0" u="none" strike="noStrike" baseline="0">
              <a:solidFill>
                <a:srgbClr val="000000"/>
              </a:solidFill>
              <a:latin typeface="Arial"/>
              <a:cs typeface="Arial"/>
            </a:rPr>
            <a:t> You may want to print this information to use as reference later.To delete these instructions, click the border of this text box and then press the DELETE key.</a:t>
          </a: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Nearly everyone who has ever started a business has underestimated the costs, and then faced the danger of running with inadequate capital reserves.  The key to avoiding this pitfall is to adopt a rigorous approach to your research and planning.</a:t>
          </a:r>
        </a:p>
        <a:p>
          <a:pPr algn="l" rtl="0">
            <a:defRPr sz="1000"/>
          </a:pPr>
          <a:r>
            <a:rPr lang="en-US" sz="800" b="0" i="0" u="none" strike="noStrike" baseline="0">
              <a:solidFill>
                <a:srgbClr val="000000"/>
              </a:solidFill>
              <a:latin typeface="Arial"/>
              <a:cs typeface="Arial"/>
            </a:rPr>
            <a:t>Our Startup Expenses worksheet will lead you through the process.</a:t>
          </a: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EXPENSES - Begin by estimating expenses.  What will it cost you to get your business up and running?  The key to accuracy here is attention to detail. For each category of expense, draw up a list of everything you will need to purchase. This will include both tangible assets (for example, equipment, inventory) and services (for example, remodeling, insurance). Then determine where you might purchase these goods or services. Research more than one vendor; i.e.: comparison shop.  Do not look at price alone; terms of payment, delivery, reliability, and service are also important. </a:t>
          </a:r>
        </a:p>
        <a:p>
          <a:pPr algn="l" rtl="0">
            <a:defRPr sz="1000"/>
          </a:pPr>
          <a:r>
            <a:rPr lang="en-US" sz="800" b="0" i="0" u="none" strike="noStrike" baseline="0">
              <a:solidFill>
                <a:srgbClr val="000000"/>
              </a:solidFill>
              <a:latin typeface="Arial"/>
              <a:cs typeface="Arial"/>
            </a:rPr>
            <a:t>CONTINGENCIES - Add a reserve for contingencies.  Be sure to explain in your narrative how you decided on the amount you are putting into this reserve. </a:t>
          </a:r>
        </a:p>
        <a:p>
          <a:pPr algn="l" rtl="0">
            <a:defRPr sz="1000"/>
          </a:pPr>
          <a:r>
            <a:rPr lang="en-US" sz="800" b="0" i="0" u="none" strike="noStrike" baseline="0">
              <a:solidFill>
                <a:srgbClr val="000000"/>
              </a:solidFill>
              <a:latin typeface="Arial"/>
              <a:cs typeface="Arial"/>
            </a:rPr>
            <a:t>WORKING CAPITAL - You cannot open with an empty bank account. You need a cash cushion to meet expenses while the business gets going. Eventually you should do a 12-month cash flow projection. This is where you will work out your estimate of working capital needs. For now, either leave this line blank or put in your best rough guess. After you have done your cash flow, you can come back and enter the carefully researched figure.</a:t>
          </a:r>
        </a:p>
        <a:p>
          <a:pPr algn="l" rtl="0">
            <a:lnSpc>
              <a:spcPts val="800"/>
            </a:lnSpc>
            <a:defRPr sz="1000"/>
          </a:pPr>
          <a:r>
            <a:rPr lang="en-US" sz="800" b="0" i="0" u="none" strike="noStrike" baseline="0">
              <a:solidFill>
                <a:srgbClr val="000000"/>
              </a:solidFill>
              <a:latin typeface="Arial"/>
              <a:cs typeface="Arial"/>
            </a:rPr>
            <a:t>SOURCES - Now that you have estimated how much capital will be needed to start, you should turn your attention to the top part of this worksheet. Enter the amounts you will put in yourself, how much will be injected by partners or investors, and how much will be supplied by borrowing.</a:t>
          </a:r>
        </a:p>
        <a:p>
          <a:pPr algn="l" rtl="0">
            <a:lnSpc>
              <a:spcPts val="800"/>
            </a:lnSpc>
            <a:defRPr sz="1000"/>
          </a:pPr>
          <a:r>
            <a:rPr lang="en-US" sz="800" b="0" i="0" u="none" strike="noStrike" baseline="0">
              <a:solidFill>
                <a:srgbClr val="000000"/>
              </a:solidFill>
              <a:latin typeface="Arial"/>
              <a:cs typeface="Arial"/>
            </a:rPr>
            <a:t>COLLATERAL - If you will be using this plan to support a bank loan request, use the section near the bottom to show what assets are offered as collateral to secure the loan, and give your estimate of the value of these items.  Be prepared to offer some proof of your estimates of collateral values.</a:t>
          </a:r>
        </a:p>
        <a:p>
          <a:pPr algn="l" rtl="0">
            <a:defRPr sz="1000"/>
          </a:pP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161290</xdr:colOff>
      <xdr:row>51</xdr:row>
      <xdr:rowOff>117475</xdr:rowOff>
    </xdr:from>
    <xdr:to>
      <xdr:col>2</xdr:col>
      <xdr:colOff>285115</xdr:colOff>
      <xdr:row>80</xdr:row>
      <xdr:rowOff>28575</xdr:rowOff>
    </xdr:to>
    <xdr:sp macro="" textlink="">
      <xdr:nvSpPr>
        <xdr:cNvPr id="2" name="Text Box 7">
          <a:extLst>
            <a:ext uri="{FF2B5EF4-FFF2-40B4-BE49-F238E27FC236}">
              <a16:creationId xmlns:a16="http://schemas.microsoft.com/office/drawing/2014/main" id="{2BC1824C-F059-41C5-A679-9FB57339264F}"/>
            </a:ext>
          </a:extLst>
        </xdr:cNvPr>
        <xdr:cNvSpPr txBox="1">
          <a:spLocks noChangeArrowheads="1"/>
        </xdr:cNvSpPr>
      </xdr:nvSpPr>
      <xdr:spPr bwMode="auto">
        <a:xfrm>
          <a:off x="161290" y="10499725"/>
          <a:ext cx="4191000" cy="5711825"/>
        </a:xfrm>
        <a:prstGeom prst="rect">
          <a:avLst/>
        </a:prstGeom>
        <a:solidFill>
          <a:srgbClr val="F1EFFF"/>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9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a:p>
          <a:pPr algn="l" rtl="0">
            <a:defRPr sz="1000"/>
          </a:pPr>
          <a:endParaRPr lang="en-US" sz="900" b="0" i="0" u="none" strike="noStrike" baseline="0">
            <a:solidFill>
              <a:srgbClr val="000000"/>
            </a:solidFill>
            <a:latin typeface="Arial"/>
            <a:cs typeface="Arial"/>
          </a:endParaRPr>
        </a:p>
      </xdr:txBody>
    </xdr:sp>
    <xdr:clientData/>
  </xdr:twoCellAnchor>
  <xdr:twoCellAnchor editAs="oneCell">
    <xdr:from>
      <xdr:col>1</xdr:col>
      <xdr:colOff>28575</xdr:colOff>
      <xdr:row>0</xdr:row>
      <xdr:rowOff>47625</xdr:rowOff>
    </xdr:from>
    <xdr:to>
      <xdr:col>5</xdr:col>
      <xdr:colOff>790574</xdr:colOff>
      <xdr:row>2</xdr:row>
      <xdr:rowOff>38100</xdr:rowOff>
    </xdr:to>
    <xdr:pic>
      <xdr:nvPicPr>
        <xdr:cNvPr id="3" name="Picture 2">
          <a:extLst>
            <a:ext uri="{FF2B5EF4-FFF2-40B4-BE49-F238E27FC236}">
              <a16:creationId xmlns:a16="http://schemas.microsoft.com/office/drawing/2014/main" id="{91A0B058-6306-47C2-B039-4FA91DBF5D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0" y="47625"/>
          <a:ext cx="43433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xdr:colOff>
      <xdr:row>2</xdr:row>
      <xdr:rowOff>106680</xdr:rowOff>
    </xdr:from>
    <xdr:to>
      <xdr:col>7</xdr:col>
      <xdr:colOff>430530</xdr:colOff>
      <xdr:row>52</xdr:row>
      <xdr:rowOff>89537</xdr:rowOff>
    </xdr:to>
    <xdr:sp macro="" textlink="">
      <xdr:nvSpPr>
        <xdr:cNvPr id="2" name="Text Box 1">
          <a:extLst>
            <a:ext uri="{FF2B5EF4-FFF2-40B4-BE49-F238E27FC236}">
              <a16:creationId xmlns:a16="http://schemas.microsoft.com/office/drawing/2014/main" id="{9F965703-F985-4F79-AEE9-D278915B2DB9}"/>
            </a:ext>
          </a:extLst>
        </xdr:cNvPr>
        <xdr:cNvSpPr txBox="1">
          <a:spLocks noChangeArrowheads="1"/>
        </xdr:cNvSpPr>
      </xdr:nvSpPr>
      <xdr:spPr bwMode="auto">
        <a:xfrm>
          <a:off x="11430" y="392430"/>
          <a:ext cx="3886200" cy="7126607"/>
        </a:xfrm>
        <a:prstGeom prst="rect">
          <a:avLst/>
        </a:prstGeom>
        <a:gradFill rotWithShape="1">
          <a:gsLst>
            <a:gs pos="0">
              <a:srgbClr xmlns:mc="http://schemas.openxmlformats.org/markup-compatibility/2006" xmlns:a14="http://schemas.microsoft.com/office/drawing/2010/main" val="E8FFFF" mc:Ignorable="a14" a14:legacySpreadsheetColorIndex="41">
                <a:gamma/>
                <a:tint val="44314"/>
                <a:invGamma/>
              </a:srgbClr>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800" b="1" i="0" u="none" strike="noStrike" baseline="0">
              <a:solidFill>
                <a:srgbClr val="000000"/>
              </a:solidFill>
              <a:latin typeface="Arial"/>
              <a:cs typeface="Arial"/>
            </a:rPr>
            <a:t>Note:</a:t>
          </a:r>
          <a:r>
            <a:rPr lang="en-US" sz="900" b="0" i="0" u="none" strike="noStrike" baseline="0">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a:p>
          <a:pPr algn="l" rtl="0">
            <a:defRPr sz="1000"/>
          </a:pPr>
          <a:endParaRPr lang="en-US" sz="9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81915</xdr:colOff>
      <xdr:row>8</xdr:row>
      <xdr:rowOff>97155</xdr:rowOff>
    </xdr:from>
    <xdr:to>
      <xdr:col>25</xdr:col>
      <xdr:colOff>362585</xdr:colOff>
      <xdr:row>48</xdr:row>
      <xdr:rowOff>147351</xdr:rowOff>
    </xdr:to>
    <xdr:sp macro="" textlink="">
      <xdr:nvSpPr>
        <xdr:cNvPr id="2" name="Text Box 5" descr="12 Month Profit &amp; Loss Projection Template">
          <a:extLst>
            <a:ext uri="{FF2B5EF4-FFF2-40B4-BE49-F238E27FC236}">
              <a16:creationId xmlns:a16="http://schemas.microsoft.com/office/drawing/2014/main" id="{F9250F00-8485-41AB-8E42-527AE6FC10A8}"/>
            </a:ext>
          </a:extLst>
        </xdr:cNvPr>
        <xdr:cNvSpPr txBox="1">
          <a:spLocks noChangeArrowheads="1"/>
        </xdr:cNvSpPr>
      </xdr:nvSpPr>
      <xdr:spPr bwMode="auto">
        <a:xfrm>
          <a:off x="6368415" y="2945130"/>
          <a:ext cx="6662420" cy="7174896"/>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Notes on Preparation</a:t>
          </a:r>
        </a:p>
        <a:p>
          <a:pPr algn="l" rtl="0">
            <a:defRPr sz="1000"/>
          </a:pPr>
          <a:endParaRPr lang="en-US" sz="1000" b="1" i="0" u="sng" strike="noStrike" baseline="0">
            <a:solidFill>
              <a:srgbClr val="000000"/>
            </a:solidFill>
            <a:latin typeface="Arial"/>
            <a:cs typeface="Arial"/>
          </a:endParaRPr>
        </a:p>
        <a:p>
          <a:pPr algn="l" rtl="0">
            <a:defRPr sz="1000"/>
          </a:pPr>
          <a:r>
            <a:rPr lang="en-US" sz="10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You should change "category 1, category 2", etc. labels to the actual names of your sales categories. Enter sales for each category for each month. The spreadsheet will add up total annual sales.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COST OF GOODS SOLD (also called Cost of Sales or COGS): COGS are those expenses directly related to producing or buying your products or services. For example, purchases of inventory or raw materials, as well as the wages (and payroll taxes) of employees directly involved in producing your products/services, are included in COGS. These expenses usually go up and down along with the volume of production or sales. Study your records to determine COGS for each sales category. Control of COGS is the key to profitability for most businesses, so approach this part of your forecast with great care. For each category of product/service, analyze the elements of COGS: how much for labor, for materials, for packing, for shipping, for sales commissions, etc.? Compare the Cost of Goods Sold and Gross Profit of your various sales categories. Which are most profitable, and which are least - and why? Underestimating COGS can lead to under pricing, which can destroy your ability to earn a profit. Research carefully and be realistic. Enter the COGS for each category of sales for each month. In the "%" columns, the spreadsheet will show the COGS as a % of sales dollars for that category.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GROSS PROFIT: Gross Profit is Total Sales minus Total COGS.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OPERATING EXPENSES (also called Overhead): These are necessary expenses which, however, are not directly related to making or buying your products/services. Rent, utilities, telephone, interest, and the salaries (and payroll taxes) of office and management employees are examples. Change the names of the Expense categories to suit your type of business and your accounting system.  You may need to combine some categories, however, to stay within the 20 line limit of the spreadsheet. Most operating expenses remain reasonably fixed regardless of changes in sales volume. Some, like sales commissions, may vary with sales. Some, like utilities, may vary with the time of year. Your projections should reflect these fluctuations. The only rule is that the projections should simulate your financial reality as nearly as possible. </a:t>
          </a:r>
          <a:br>
            <a:rPr lang="en-US" sz="1000" b="0" i="0" u="none" strike="noStrike" baseline="0">
              <a:solidFill>
                <a:srgbClr val="000000"/>
              </a:solidFill>
              <a:latin typeface="Arial"/>
              <a:cs typeface="Arial"/>
            </a:rPr>
          </a:b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NET PROFIT: The spreadsheet will subtract Total Operating Expenses from Gross Profit to calculate Net Profit.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INDUSTRY AVERAGES: Industry average data is commonly available from industry associations, major manufacturers who are suppliers to your industry, and local colleges, Chambers of Commerce, and public libraries. One common source is the book Statement Studies published annually by Robert Morris Associates. It can be found in major libraries, and your banker almost surely has a copy. It is unlikely that your expenses will be exactly in line with industry averages, but they can be helpful in areas in which expenses may be out of line.</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1</xdr:colOff>
      <xdr:row>0</xdr:row>
      <xdr:rowOff>0</xdr:rowOff>
    </xdr:from>
    <xdr:to>
      <xdr:col>14</xdr:col>
      <xdr:colOff>66675</xdr:colOff>
      <xdr:row>1</xdr:row>
      <xdr:rowOff>60431</xdr:rowOff>
    </xdr:to>
    <xdr:pic>
      <xdr:nvPicPr>
        <xdr:cNvPr id="3" name="Picture 1">
          <a:extLst>
            <a:ext uri="{FF2B5EF4-FFF2-40B4-BE49-F238E27FC236}">
              <a16:creationId xmlns:a16="http://schemas.microsoft.com/office/drawing/2014/main" id="{72B97A00-8A2F-4CED-8376-1DBA8C067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6353174" cy="1212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34290</xdr:colOff>
      <xdr:row>38</xdr:row>
      <xdr:rowOff>0</xdr:rowOff>
    </xdr:from>
    <xdr:to>
      <xdr:col>11</xdr:col>
      <xdr:colOff>85721</xdr:colOff>
      <xdr:row>59</xdr:row>
      <xdr:rowOff>123825</xdr:rowOff>
    </xdr:to>
    <xdr:sp macro="" textlink="">
      <xdr:nvSpPr>
        <xdr:cNvPr id="2" name="Text Box 9">
          <a:extLst>
            <a:ext uri="{FF2B5EF4-FFF2-40B4-BE49-F238E27FC236}">
              <a16:creationId xmlns:a16="http://schemas.microsoft.com/office/drawing/2014/main" id="{2B20C2AF-83D7-441D-B36C-11FDC032006F}"/>
            </a:ext>
          </a:extLst>
        </xdr:cNvPr>
        <xdr:cNvSpPr txBox="1">
          <a:spLocks noChangeArrowheads="1"/>
        </xdr:cNvSpPr>
      </xdr:nvSpPr>
      <xdr:spPr bwMode="auto">
        <a:xfrm>
          <a:off x="34290" y="7229475"/>
          <a:ext cx="6509381" cy="3124200"/>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Notes on Preparation</a:t>
          </a:r>
        </a:p>
        <a:p>
          <a:pPr algn="l" rtl="0">
            <a:defRPr sz="1000"/>
          </a:pPr>
          <a:endParaRPr lang="en-US" sz="1000" b="1" i="0" u="sng" strike="noStrike" baseline="0">
            <a:solidFill>
              <a:srgbClr val="000000"/>
            </a:solidFill>
            <a:latin typeface="Arial"/>
            <a:cs typeface="Arial"/>
          </a:endParaRPr>
        </a:p>
        <a:p>
          <a:pPr algn="l" rtl="0">
            <a:defRPr sz="1000"/>
          </a:pPr>
          <a:r>
            <a:rPr lang="en-US" sz="10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Forecasting sales of your product or service is the starting point for the financial projections. The sales forecast is the key to the whole financial plan, so it is important to use realistic estimates. Divide your projected monthly sales into "Categories", which are natural divisions that make sense for your type of business. Typical categories might be: product lines, departments, branch locations, customer groups, geographical territories, or contracts. </a:t>
          </a:r>
        </a:p>
        <a:p>
          <a:pPr algn="l" rtl="0">
            <a:defRPr sz="1000"/>
          </a:pPr>
          <a:r>
            <a:rPr lang="en-US" sz="1000" b="0" i="0" u="none" strike="noStrike" baseline="0">
              <a:solidFill>
                <a:srgbClr val="000000"/>
              </a:solidFill>
              <a:latin typeface="Arial"/>
              <a:cs typeface="Arial"/>
            </a:rPr>
            <a:t>Enter the actual category names in the first column, replacing the existing "cat.1, cat.2", etc. Enter annual sales, by category, in the four "Sales History" columns on the right side of the sheet. (Startup businesses may delete this section.) Study your past sales records in detail. Note seasonal or other periodic fluctuations; determine what caused them and when they are expected to recur. Be sure to build these fluctuations into your projections for the coming year. You may forecast sales in dollars using the rows labeled "Total".  Or, if you prefer, you may enter sales in units, then indicate the sales price per (@) unit, and the spreadsheet will automatically calculate the dollar sales volume. </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11</xdr:col>
      <xdr:colOff>47625</xdr:colOff>
      <xdr:row>0</xdr:row>
      <xdr:rowOff>0</xdr:rowOff>
    </xdr:from>
    <xdr:to>
      <xdr:col>19</xdr:col>
      <xdr:colOff>0</xdr:colOff>
      <xdr:row>4</xdr:row>
      <xdr:rowOff>20855</xdr:rowOff>
    </xdr:to>
    <xdr:pic>
      <xdr:nvPicPr>
        <xdr:cNvPr id="3" name="Picture 1">
          <a:extLst>
            <a:ext uri="{FF2B5EF4-FFF2-40B4-BE49-F238E27FC236}">
              <a16:creationId xmlns:a16="http://schemas.microsoft.com/office/drawing/2014/main" id="{F45BC03D-16F7-467A-9C04-45E44D2111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0"/>
          <a:ext cx="4505325" cy="80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4551D4-0CEB-4958-9250-FBD5685E5FE2}" name="Housing" displayName="Housing" ref="B15:E26" totalsRowCount="1" headerRowDxfId="318" dataDxfId="317" totalsRowDxfId="316" headerRowBorderDxfId="314" tableBorderDxfId="315" totalsRowBorderDxfId="313">
  <autoFilter ref="B15:E25" xr:uid="{6E4551D4-0CEB-4958-9250-FBD5685E5FE2}"/>
  <tableColumns count="4">
    <tableColumn id="1" xr3:uid="{E8E74705-77C6-4D15-80EA-194CBC2B7884}" name="Category" totalsRowLabel="Subtotal" dataDxfId="311" totalsRowDxfId="312"/>
    <tableColumn id="2" xr3:uid="{0A3ACD6C-E55C-4EFE-8C76-C9336B135E4F}" name="Projected_x000a_cost" dataDxfId="309" totalsRowDxfId="310"/>
    <tableColumn id="3" xr3:uid="{066C1872-3F46-4F2E-8CB2-14F586598BEE}" name="Actual _x000a_cost" dataDxfId="307" totalsRowDxfId="308"/>
    <tableColumn id="4" xr3:uid="{E5E90C8E-CB9F-4DEF-8B48-AB2EAAF83A2A}" name="Difference" totalsRowFunction="sum" dataDxfId="305" totalsRowDxfId="306">
      <calculatedColumnFormula>Housing[[#This Row],[Projected
cost]]-Housing[[#This Row],[Actual 
cost]]</calculatedColumnFormula>
    </tableColumn>
  </tableColumns>
  <tableStyleInfo name="Address Book" showFirstColumn="0" showLastColumn="0" showRowStripes="1" showColumnStripes="0"/>
  <extLst>
    <ext xmlns:x14="http://schemas.microsoft.com/office/spreadsheetml/2009/9/main" uri="{504A1905-F514-4f6f-8877-14C23A59335A}">
      <x14:table altTextSummary="Enter Projected and Actual Housing Costs in this table. Difference is auto calculat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B6F51B1-A6AC-469A-A796-9A675DEDD766}" name="Pets" displayName="Pets" ref="B55:E61" totalsRowCount="1" headerRowDxfId="194" dataDxfId="193" totalsRowDxfId="192" headerRowBorderDxfId="191" totalsRowBorderDxfId="190">
  <autoFilter ref="B55:E60" xr:uid="{7B6F51B1-A6AC-469A-A796-9A675DEDD766}"/>
  <tableColumns count="4">
    <tableColumn id="1" xr3:uid="{7CB5CD9E-422F-4AE1-A38B-B320E86A5EAF}" name="Category" totalsRowLabel="Subtotal" dataDxfId="188" totalsRowDxfId="189"/>
    <tableColumn id="2" xr3:uid="{759F4D79-BB4D-4074-B58D-54E6056978FE}" name="Projected _x000a_cost" dataDxfId="186" totalsRowDxfId="187"/>
    <tableColumn id="3" xr3:uid="{773974FB-C3E8-4B5F-8158-96A6A9C21FFD}" name="Actual _x000a_cost" dataDxfId="184" totalsRowDxfId="185"/>
    <tableColumn id="4" xr3:uid="{F5B3E492-073D-4D08-B3CF-8BD0113D7D9E}" name="Difference" totalsRowFunction="sum" dataDxfId="182" totalsRowDxfId="183">
      <calculatedColumnFormula>Pets[[#This Row],[Projected 
cost]]-Pets[[#This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Pets Costs in this table. Difference is auto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1BEE518-1F2B-4D89-A257-379DB4D7F1C3}" name="Legal" displayName="Legal" ref="G64:J69" totalsRowCount="1" headerRowDxfId="181" dataDxfId="180" totalsRowDxfId="179" headerRowBorderDxfId="178" totalsRowBorderDxfId="177">
  <autoFilter ref="G64:J68" xr:uid="{81BEE518-1F2B-4D89-A257-379DB4D7F1C3}"/>
  <tableColumns count="4">
    <tableColumn id="1" xr3:uid="{76BCC35E-3326-46CF-B5DF-70952778DC6B}" name="Category" totalsRowLabel="Subtotal" dataDxfId="175" totalsRowDxfId="176"/>
    <tableColumn id="2" xr3:uid="{E2EC5CF5-8B6E-4E58-9605-00DCBF0DB2CC}" name="Projected _x000a_cost" dataDxfId="173" totalsRowDxfId="174"/>
    <tableColumn id="3" xr3:uid="{CBFACDF3-99D2-4208-88A7-89DCA524316E}" name="Actual _x000a_cost" dataDxfId="171" totalsRowDxfId="172"/>
    <tableColumn id="4" xr3:uid="{2CD130C6-1464-4931-944B-84532A5B4CB4}" name="Difference" totalsRowFunction="sum" dataDxfId="169" totalsRowDxfId="170">
      <calculatedColumnFormula>Legal[[#This Row],[Projected 
cost]]-Legal[[#This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Legal Costs in this table. Difference is auto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70EEFD8-6D10-4469-9A86-74F77B08506C}" name="PersonalCare" displayName="PersonalCare" ref="B64:E72" totalsRowCount="1" headerRowDxfId="168" dataDxfId="167" totalsRowDxfId="166" headerRowBorderDxfId="165" totalsRowBorderDxfId="164">
  <autoFilter ref="B64:E71" xr:uid="{F70EEFD8-6D10-4469-9A86-74F77B08506C}"/>
  <tableColumns count="4">
    <tableColumn id="1" xr3:uid="{4F14D272-5284-4E63-9886-508FE497888F}" name="Category" totalsRowLabel="Subtotal" dataDxfId="162" totalsRowDxfId="163"/>
    <tableColumn id="2" xr3:uid="{0467F198-075D-4055-9840-A0215B36567B}" name="Projected _x000a_cost" dataDxfId="160" totalsRowDxfId="161"/>
    <tableColumn id="3" xr3:uid="{8C0BFED0-8E59-44A7-BFE1-D1A2F9BDA939}" name="Actual _x000a_cost" dataDxfId="158" totalsRowDxfId="159"/>
    <tableColumn id="4" xr3:uid="{6B6AF1CE-9451-4233-8331-45C2D66E4266}" name="Difference" totalsRowFunction="sum" dataDxfId="156" totalsRowDxfId="157">
      <calculatedColumnFormula>PersonalCare[[#This Row],[Projected 
cost]]-PersonalCare[[#This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Personal Care Costs in this table. Difference is auto calculated"/>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8337678-D4DF-458F-A8AC-C593F94239B6}" name="OfficePlan34" displayName="OfficePlan34" ref="B11:O20" totalsRowCount="1" headerRowDxfId="139" dataDxfId="138" totalsRowDxfId="137">
  <autoFilter ref="B11:O19" xr:uid="{E8337678-D4DF-458F-A8AC-C593F94239B6}"/>
  <tableColumns count="14">
    <tableColumn id="1" xr3:uid="{2CDAD2BE-E74B-41D5-B028-F39B2D88E5A2}" name="Office costs" totalsRowLabel="Subtotal" dataDxfId="135" totalsRowDxfId="136"/>
    <tableColumn id="2" xr3:uid="{83A8E172-1487-42D0-BE0E-993D7DE995A9}" name="Jan" totalsRowFunction="sum" dataDxfId="133" totalsRowDxfId="134"/>
    <tableColumn id="3" xr3:uid="{9514F0AC-E5BD-4F3F-8117-3BD0ADACA828}" name="Feb" totalsRowFunction="sum" dataDxfId="131" totalsRowDxfId="132"/>
    <tableColumn id="4" xr3:uid="{6E229958-6711-4A1D-8943-A54BC8D06BB6}" name="Mar" totalsRowFunction="sum" dataDxfId="129" totalsRowDxfId="130"/>
    <tableColumn id="5" xr3:uid="{4571B485-A7BD-475E-84A7-176165195E35}" name="Apr" totalsRowFunction="sum" dataDxfId="127" totalsRowDxfId="128"/>
    <tableColumn id="6" xr3:uid="{EAC06167-EB2C-46A5-9393-4D2E3FE9FAA6}" name="May" totalsRowFunction="sum" dataDxfId="125" totalsRowDxfId="126"/>
    <tableColumn id="7" xr3:uid="{E0949603-7323-4EE2-9F24-B9E9F445BEAE}" name="Jun" totalsRowFunction="sum" dataDxfId="123" totalsRowDxfId="124"/>
    <tableColumn id="8" xr3:uid="{B901FEC1-7409-44A3-8977-544C2937CB90}" name="Jul" totalsRowFunction="sum" dataDxfId="121" totalsRowDxfId="122"/>
    <tableColumn id="9" xr3:uid="{3EB1E9F3-23B5-42EA-8615-23F5BEFE604A}" name="Aug" totalsRowFunction="sum" dataDxfId="119" totalsRowDxfId="120"/>
    <tableColumn id="10" xr3:uid="{570D7605-D806-49DF-8FCA-A55D0F586B2C}" name="Sep" totalsRowFunction="sum" dataDxfId="117" totalsRowDxfId="118"/>
    <tableColumn id="11" xr3:uid="{6EBFFD07-8B35-4C5D-8731-AA96CFF13664}" name="Oct" totalsRowFunction="sum" dataDxfId="115" totalsRowDxfId="116"/>
    <tableColumn id="12" xr3:uid="{A57C5D51-1313-44C4-846D-3FA999470D75}" name="Nov" totalsRowFunction="sum" dataDxfId="113" totalsRowDxfId="114"/>
    <tableColumn id="13" xr3:uid="{FB6F5876-6161-48C8-AAD7-5D8152DDEE63}" name="Dec" totalsRowFunction="sum" dataDxfId="111" totalsRowDxfId="112"/>
    <tableColumn id="14" xr3:uid="{FFFE2BAC-87B9-4E8C-B650-A5EC61FBD5AF}" name="YEAR" totalsRowFunction="sum" dataDxfId="109" totalsRowDxfId="110">
      <calculatedColumnFormula>SUM(C12:N12)</calculatedColumnFormula>
    </tableColumn>
  </tableColumns>
  <tableStyleInfo name="Table Style 1" showFirstColumn="1" showLastColumn="1" showRowStripes="0" showColumnStripes="0"/>
  <extLst>
    <ext xmlns:x14="http://schemas.microsoft.com/office/spreadsheetml/2009/9/main" uri="{504A1905-F514-4f6f-8877-14C23A59335A}">
      <x14:table altTextSummary="Enter planned monthly office costs in this table. Total is auto calculated at the end"/>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7C8BF25-6716-44CB-ABB1-3CB5C2EB8E8E}" name="MarketingPlan35" displayName="MarketingPlan35" ref="B22:O29" totalsRowCount="1" headerRowDxfId="108" dataDxfId="107" totalsRowDxfId="106">
  <autoFilter ref="B22:O28" xr:uid="{97C8BF25-6716-44CB-ABB1-3CB5C2EB8E8E}"/>
  <tableColumns count="14">
    <tableColumn id="1" xr3:uid="{1F4AED4E-13B9-418D-9FFD-CB6B884C2B3A}" name="Marketing costs" totalsRowLabel="Subtotal" dataDxfId="104" totalsRowDxfId="105"/>
    <tableColumn id="2" xr3:uid="{E5AEA078-F0C4-47A4-AA3F-734DDD220371}" name="Jan" totalsRowFunction="sum" dataDxfId="102" totalsRowDxfId="103"/>
    <tableColumn id="3" xr3:uid="{249B7D6B-5F6A-40ED-82DB-F76A399351A3}" name="Feb" totalsRowFunction="sum" dataDxfId="100" totalsRowDxfId="101"/>
    <tableColumn id="4" xr3:uid="{595D37F1-1DD1-43B4-9954-4E5E53CC007B}" name="Mar" totalsRowFunction="sum" dataDxfId="98" totalsRowDxfId="99"/>
    <tableColumn id="5" xr3:uid="{CCA25ED8-6543-4DAF-A5EC-AE9F308C44A6}" name="Apr" totalsRowFunction="sum" dataDxfId="96" totalsRowDxfId="97"/>
    <tableColumn id="6" xr3:uid="{DDD26D22-EDA3-4D76-8C52-653D95202FC0}" name="May" totalsRowFunction="sum" dataDxfId="94" totalsRowDxfId="95"/>
    <tableColumn id="7" xr3:uid="{F12FAF05-4CA3-4190-A622-40A84CE8B319}" name="Jun" totalsRowFunction="sum" dataDxfId="92" totalsRowDxfId="93"/>
    <tableColumn id="8" xr3:uid="{6DA52323-EAA0-476F-9BCA-17CB65881FD5}" name="Jul" totalsRowFunction="sum" dataDxfId="90" totalsRowDxfId="91"/>
    <tableColumn id="9" xr3:uid="{41D287BC-34A0-4124-91DD-F16E309DD4A8}" name="Aug" totalsRowFunction="sum" dataDxfId="88" totalsRowDxfId="89"/>
    <tableColumn id="10" xr3:uid="{FA145960-1FAA-4C9C-81AE-188BD2284085}" name="Sep" totalsRowFunction="sum" dataDxfId="86" totalsRowDxfId="87"/>
    <tableColumn id="11" xr3:uid="{19BC33AA-022D-4814-B696-E4FC2AFEC644}" name="Oct" totalsRowFunction="sum" dataDxfId="84" totalsRowDxfId="85"/>
    <tableColumn id="12" xr3:uid="{39E942AD-75FD-4E2E-BE3F-C4C20C79F2DF}" name="Nov" totalsRowFunction="sum" dataDxfId="82" totalsRowDxfId="83"/>
    <tableColumn id="13" xr3:uid="{9D925DE7-A94F-4C07-9FE8-550FAB6F304F}" name="Dec" totalsRowFunction="sum" dataDxfId="80" totalsRowDxfId="81"/>
    <tableColumn id="14" xr3:uid="{00BAE02E-7A83-4C50-AD82-2122F0CEAEFE}" name="YEAR" totalsRowFunction="sum" dataDxfId="78" totalsRowDxfId="79">
      <calculatedColumnFormula>SUM(C23:N23)</calculatedColumnFormula>
    </tableColumn>
  </tableColumns>
  <tableStyleInfo name="Table Style 1" showFirstColumn="1" showLastColumn="1" showRowStripes="0" showColumnStripes="0"/>
  <extLst>
    <ext xmlns:x14="http://schemas.microsoft.com/office/spreadsheetml/2009/9/main" uri="{504A1905-F514-4f6f-8877-14C23A59335A}">
      <x14:table altTextSummary="Enter planned monthly marketing costs in this table. Total is auto calculated at the end"/>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81A79CD-E4D9-4F5F-A211-FCC81B793F75}" name="TrainingAndTravelPlan36" displayName="TrainingAndTravelPlan36" ref="B31:O34" totalsRowCount="1" headerRowDxfId="77" dataDxfId="76" totalsRowDxfId="75">
  <autoFilter ref="B31:O33" xr:uid="{681A79CD-E4D9-4F5F-A211-FCC81B793F75}"/>
  <tableColumns count="14">
    <tableColumn id="1" xr3:uid="{77A1CAC7-F542-4EE6-AEDD-960A3DC32D13}" name="Training/travel" totalsRowLabel="Subtotal" dataDxfId="73" totalsRowDxfId="74"/>
    <tableColumn id="2" xr3:uid="{C3567C8F-4E1C-4EB8-9C9D-5D54B1B0D730}" name="Jan" totalsRowFunction="sum" dataDxfId="71" totalsRowDxfId="72"/>
    <tableColumn id="3" xr3:uid="{8AF8A641-94B5-4C62-85E1-5D84AA81F8C0}" name="Feb" totalsRowFunction="sum" dataDxfId="69" totalsRowDxfId="70"/>
    <tableColumn id="4" xr3:uid="{3F13FB5D-C454-4A4D-9A5C-DFF7D229BC93}" name="Mar" totalsRowFunction="sum" dataDxfId="67" totalsRowDxfId="68"/>
    <tableColumn id="5" xr3:uid="{4E406000-1A2A-4645-BC15-9066F944DF29}" name="Apr" totalsRowFunction="sum" dataDxfId="65" totalsRowDxfId="66"/>
    <tableColumn id="6" xr3:uid="{1E29793F-4863-4633-BA58-3E1BF8410322}" name="May" totalsRowFunction="sum" dataDxfId="63" totalsRowDxfId="64"/>
    <tableColumn id="7" xr3:uid="{58BF65B6-9652-4AA2-A84A-4F7D6B7A4B79}" name="Jun" totalsRowFunction="sum" dataDxfId="61" totalsRowDxfId="62"/>
    <tableColumn id="8" xr3:uid="{758CD71A-9D5B-4B9B-B4AD-02C85A4C20DE}" name="Jul" totalsRowFunction="sum" dataDxfId="59" totalsRowDxfId="60"/>
    <tableColumn id="9" xr3:uid="{EE0C58CC-DE45-4895-AB32-6D6FF26A7AA6}" name="Aug" totalsRowFunction="sum" dataDxfId="57" totalsRowDxfId="58"/>
    <tableColumn id="10" xr3:uid="{63E51D0C-B1DB-43FC-894A-458A08BAB694}" name="Sep" totalsRowFunction="sum" dataDxfId="55" totalsRowDxfId="56"/>
    <tableColumn id="11" xr3:uid="{009AF1A5-9B9A-4C88-A3FA-D41034CE1836}" name="Oct" totalsRowFunction="sum" dataDxfId="53" totalsRowDxfId="54"/>
    <tableColumn id="12" xr3:uid="{5633A5A0-6BF4-4458-8494-9B53EFE34E5C}" name="Nov" totalsRowFunction="sum" dataDxfId="51" totalsRowDxfId="52"/>
    <tableColumn id="13" xr3:uid="{D38E480C-36FD-46B3-879F-EAA7F721EDE6}" name="Dec" totalsRowFunction="sum" dataDxfId="49" totalsRowDxfId="50"/>
    <tableColumn id="14" xr3:uid="{D0A977D3-F517-4FCE-92CC-1ADA968F0E53}" name="YEAR" totalsRowFunction="sum" dataDxfId="47" totalsRowDxfId="48">
      <calculatedColumnFormula>SUM(C32:N32)</calculatedColumnFormula>
    </tableColumn>
  </tableColumns>
  <tableStyleInfo name="Table Style 1" showFirstColumn="1" showLastColumn="1" showRowStripes="0" showColumnStripes="0"/>
  <extLst>
    <ext xmlns:x14="http://schemas.microsoft.com/office/spreadsheetml/2009/9/main" uri="{504A1905-F514-4f6f-8877-14C23A59335A}">
      <x14:table altTextSummary="Enter planned monthly training and traveling costs in this table. Total is auto calculated at the end"/>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E8A59A1-0D03-4F1D-A6E2-70FC72BA5660}" name="EmployeePlan37" displayName="EmployeePlan37" ref="B6:O9" totalsRowCount="1" headerRowDxfId="46" dataDxfId="45" totalsRowDxfId="44">
  <autoFilter ref="B6:O8" xr:uid="{0E8A59A1-0D03-4F1D-A6E2-70FC72BA5660}"/>
  <tableColumns count="14">
    <tableColumn id="1" xr3:uid="{D7A9C8B1-96F2-47B5-A396-0F7C6CD726C4}" name="Employee costs" totalsRowLabel="Subtotal" dataDxfId="42" totalsRowDxfId="43"/>
    <tableColumn id="2" xr3:uid="{B6212E43-1BC8-41F9-BCAE-467612AEF256}" name="Jan" totalsRowFunction="sum" dataDxfId="40" totalsRowDxfId="41"/>
    <tableColumn id="3" xr3:uid="{45F67D93-DCD3-4076-B265-C1D886E048B2}" name="Feb" totalsRowFunction="sum" dataDxfId="38" totalsRowDxfId="39"/>
    <tableColumn id="4" xr3:uid="{0C139CC9-9A60-451E-8BCC-0A8227D84789}" name="Mar" totalsRowFunction="sum" dataDxfId="36" totalsRowDxfId="37"/>
    <tableColumn id="5" xr3:uid="{5040F62D-B697-4A09-A199-805192EAEC47}" name="Apr" totalsRowFunction="sum" dataDxfId="34" totalsRowDxfId="35"/>
    <tableColumn id="6" xr3:uid="{89419833-C981-4ADE-B3E0-659D8B85ED8F}" name="May" totalsRowFunction="sum" dataDxfId="32" totalsRowDxfId="33"/>
    <tableColumn id="7" xr3:uid="{3F7B821C-EFEE-4E96-883C-BF46625577FB}" name="Jun" totalsRowFunction="sum" dataDxfId="30" totalsRowDxfId="31"/>
    <tableColumn id="8" xr3:uid="{762FAC5B-B121-4803-B43D-56D0AC9E1909}" name="Jul" totalsRowFunction="sum" dataDxfId="28" totalsRowDxfId="29"/>
    <tableColumn id="9" xr3:uid="{48A714DE-04B1-44C5-8343-1C04459B1534}" name="Aug" totalsRowFunction="sum" dataDxfId="26" totalsRowDxfId="27"/>
    <tableColumn id="10" xr3:uid="{1ED45EBB-D4F2-4F76-91F4-37F4C10650D9}" name="Sep" totalsRowFunction="sum" dataDxfId="24" totalsRowDxfId="25"/>
    <tableColumn id="11" xr3:uid="{401FECE9-12C7-4EAD-9280-D189B5484CB4}" name="Oct" totalsRowFunction="sum" dataDxfId="22" totalsRowDxfId="23"/>
    <tableColumn id="12" xr3:uid="{B311D5E9-680B-4A22-AF65-9ECA4BB32DA7}" name="Nov" totalsRowFunction="sum" dataDxfId="20" totalsRowDxfId="21"/>
    <tableColumn id="13" xr3:uid="{D6ABF4B4-051D-4DF4-8DE6-25F02DCEC975}" name="Dec" totalsRowFunction="sum" dataDxfId="18" totalsRowDxfId="19"/>
    <tableColumn id="14" xr3:uid="{7F3A811A-D2C7-4459-A52C-67FAE14720A1}" name="YEAR" totalsRowFunction="sum" dataDxfId="16" totalsRowDxfId="17">
      <calculatedColumnFormula>SUM(C7:N7)</calculatedColumnFormula>
    </tableColumn>
  </tableColumns>
  <tableStyleInfo name="Table Style 1" showFirstColumn="1" showLastColumn="1" showRowStripes="1" showColumnStripes="0"/>
  <extLst>
    <ext xmlns:x14="http://schemas.microsoft.com/office/spreadsheetml/2009/9/main" uri="{504A1905-F514-4f6f-8877-14C23A59335A}">
      <x14:table altTextSummary="Enter planned monthly employee costs in this table. Total is auto calculated at the end"/>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4E8F501-73B4-4367-A092-61B82EE08D23}" name="PlannedTotal38" displayName="PlannedTotal38" ref="B36:O38" totalsRowShown="0" headerRowDxfId="15" dataDxfId="14">
  <autoFilter ref="B36:O38" xr:uid="{54E8F501-73B4-4367-A092-61B82EE08D23}"/>
  <tableColumns count="14">
    <tableColumn id="1" xr3:uid="{78D19322-7D34-484E-B140-21185B5C248D}" name="Totals" dataDxfId="13"/>
    <tableColumn id="2" xr3:uid="{811DD5C7-D558-458A-8E8A-3D92A288BC5F}" name="Jan" dataDxfId="12">
      <calculatedColumnFormula>SUM($C36:C$37)</calculatedColumnFormula>
    </tableColumn>
    <tableColumn id="3" xr3:uid="{660FAA4E-3128-4EFF-8BF4-1C9896FF4B4E}" name="Feb" dataDxfId="11">
      <calculatedColumnFormula>SUM($C36:D$37)</calculatedColumnFormula>
    </tableColumn>
    <tableColumn id="4" xr3:uid="{136DDFE4-DA04-4CB2-A35C-493FB368CA9D}" name="Mar" dataDxfId="10">
      <calculatedColumnFormula>SUM($C36:E$37)</calculatedColumnFormula>
    </tableColumn>
    <tableColumn id="5" xr3:uid="{53E6178F-56CA-4E73-84AA-00F901965BDF}" name="Apr" dataDxfId="9">
      <calculatedColumnFormula>SUM($C36:F$37)</calculatedColumnFormula>
    </tableColumn>
    <tableColumn id="6" xr3:uid="{2B7B1B00-C1E3-406B-86BA-50A09441F648}" name="May" dataDxfId="8">
      <calculatedColumnFormula>SUM($C36:G$37)</calculatedColumnFormula>
    </tableColumn>
    <tableColumn id="7" xr3:uid="{7F055EE5-6434-435F-9556-2022705742B7}" name="Jun" dataDxfId="7">
      <calculatedColumnFormula>SUM($C36:H$37)</calculatedColumnFormula>
    </tableColumn>
    <tableColumn id="8" xr3:uid="{8AC6610E-EC96-4CDC-97BF-5B585C4F9829}" name="Jul" dataDxfId="6">
      <calculatedColumnFormula>SUM($C36:I$37)</calculatedColumnFormula>
    </tableColumn>
    <tableColumn id="9" xr3:uid="{FE4CD9BF-5CD9-48BD-8CA6-B40086776810}" name="Aug" dataDxfId="5">
      <calculatedColumnFormula>SUM($C36:J$37)</calculatedColumnFormula>
    </tableColumn>
    <tableColumn id="10" xr3:uid="{93137723-91AD-4768-BD24-93ED9F77D8E3}" name="Sep" dataDxfId="4">
      <calculatedColumnFormula>SUM($C36:K$37)</calculatedColumnFormula>
    </tableColumn>
    <tableColumn id="11" xr3:uid="{106ECD8C-B02D-4EE4-A290-D3AAAA15A4FD}" name="Oct" dataDxfId="3">
      <calculatedColumnFormula>SUM($C36:L$37)</calculatedColumnFormula>
    </tableColumn>
    <tableColumn id="12" xr3:uid="{012E456C-4215-486B-A8F2-C6EFDC8A8366}" name="Nov" dataDxfId="2">
      <calculatedColumnFormula>SUM($C36:M$37)</calculatedColumnFormula>
    </tableColumn>
    <tableColumn id="13" xr3:uid="{BF401D09-A20C-4470-946F-3030470B0481}" name="Dec" dataDxfId="1">
      <calculatedColumnFormula>SUM($C36:N$37)</calculatedColumnFormula>
    </tableColumn>
    <tableColumn id="14" xr3:uid="{BD7240AD-85E4-418D-B50B-0ED3CD01CE14}" name="Year" dataDxfId="0"/>
  </tableColumns>
  <tableStyleInfo name="Table Style 1 2" showFirstColumn="1" showLastColumn="0" showRowStripes="0" showColumnStripes="0"/>
  <extLst>
    <ext xmlns:x14="http://schemas.microsoft.com/office/spreadsheetml/2009/9/main" uri="{504A1905-F514-4f6f-8877-14C23A59335A}">
      <x14:table altTextSummary="Monthly and Total Planned Expenses are auto calculated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311A9A-AD3F-415C-A0AE-ECEF7667A397}" name="Entertainment" displayName="Entertainment" ref="G15:J25" totalsRowCount="1" headerRowDxfId="304" dataDxfId="303" totalsRowDxfId="302" headerRowBorderDxfId="300" tableBorderDxfId="301" totalsRowBorderDxfId="299" headerRowCellStyle="Normal">
  <autoFilter ref="G15:J24" xr:uid="{64311A9A-AD3F-415C-A0AE-ECEF7667A397}"/>
  <tableColumns count="4">
    <tableColumn id="1" xr3:uid="{9D7E308B-54AC-41AC-8D27-773923636FEB}" name="Category" totalsRowLabel="Subtotal" dataDxfId="297" totalsRowDxfId="298"/>
    <tableColumn id="2" xr3:uid="{31A18AF6-0EBB-4B54-AF5B-79AC23607BEC}" name="Projected _x000a_cost" dataDxfId="295" totalsRowDxfId="296"/>
    <tableColumn id="3" xr3:uid="{DDA166F6-C566-4E88-B25A-48013877EFFF}" name="Actual _x000a_cost" dataDxfId="293" totalsRowDxfId="294"/>
    <tableColumn id="4" xr3:uid="{B997D619-4348-4D94-B0E7-44BD6AC1223F}" name="Difference" totalsRowFunction="sum" dataDxfId="291" totalsRowDxfId="292">
      <calculatedColumnFormula>Entertainment[[#This Row],[Projected 
cost]]-Entertainment[[#This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Entertainment Costs in this table. Difference is auto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482EF1-AF37-4EFC-A876-BEF9A893B1BC}" name="Loans" displayName="Loans" ref="G29:J36" totalsRowCount="1" headerRowDxfId="290" dataDxfId="289" totalsRowDxfId="288" headerRowBorderDxfId="286" tableBorderDxfId="287" totalsRowBorderDxfId="285">
  <autoFilter ref="G29:J35" xr:uid="{5F482EF1-AF37-4EFC-A876-BEF9A893B1BC}"/>
  <tableColumns count="4">
    <tableColumn id="1" xr3:uid="{A81058CB-D90D-4DEF-A301-AAB057EAF343}" name="Category" totalsRowLabel="Subtotal" dataDxfId="283" totalsRowDxfId="284"/>
    <tableColumn id="2" xr3:uid="{DAD68565-D310-440F-AE23-B0C1A8173C70}" name="Projected _x000a_cost" dataDxfId="281" totalsRowDxfId="282"/>
    <tableColumn id="3" xr3:uid="{EFD88025-3659-41B5-8000-F39F4F5E3E5A}" name="Actual _x000a_cost" dataDxfId="279" totalsRowDxfId="280"/>
    <tableColumn id="4" xr3:uid="{7F6AC305-1F98-4D15-AB60-DB0669899822}" name="Difference" totalsRowFunction="sum" dataDxfId="277" totalsRowDxfId="278">
      <calculatedColumnFormula>Loans[[#This Row],[Projected 
cost]]-Loans[[#This Row],[Actual 
cost]]</calculatedColumnFormula>
    </tableColumn>
  </tableColumns>
  <tableStyleInfo name="Address Book" showFirstColumn="0" showLastColumn="0" showRowStripes="0" showColumnStripes="0"/>
  <extLst>
    <ext xmlns:x14="http://schemas.microsoft.com/office/spreadsheetml/2009/9/main" uri="{504A1905-F514-4f6f-8877-14C23A59335A}">
      <x14:table altTextSummary="Enter Projected and Actual Loan Costs in this table. Difference is auto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CA42618-F8EC-407C-BAEE-4F83D0B0BCFE}" name="Transportation" displayName="Transportation" ref="B29:E37" totalsRowCount="1" headerRowDxfId="276" dataDxfId="275" totalsRowDxfId="274" headerRowBorderDxfId="272" tableBorderDxfId="273" totalsRowBorderDxfId="271">
  <autoFilter ref="B29:E36" xr:uid="{8CA42618-F8EC-407C-BAEE-4F83D0B0BCFE}"/>
  <tableColumns count="4">
    <tableColumn id="1" xr3:uid="{534F8842-148B-4241-8F31-5FA4E2FA9506}" name="Category" totalsRowLabel="Subtotal" dataDxfId="269" totalsRowDxfId="270"/>
    <tableColumn id="2" xr3:uid="{C8D88C9C-6CC0-449F-9DC6-880700988416}" name="Projected _x000a_cost" dataDxfId="267" totalsRowDxfId="268"/>
    <tableColumn id="3" xr3:uid="{BE53D2B3-B3B6-4669-AC86-8BAD2B63637E}" name="Actual _x000a_cost" dataDxfId="265" totalsRowDxfId="266"/>
    <tableColumn id="4" xr3:uid="{4AFFBE94-CCEE-4173-8A38-90B630609EAB}" name="Difference" totalsRowFunction="sum" dataDxfId="263" totalsRowDxfId="264">
      <calculatedColumnFormula>Transportation[[#This Row],[Projected 
cost]]-Transportation[[#This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Transportation Costs in this table. Difference is auto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6EE6B22-8A77-4920-8228-04D02CE24965}" name="Insurance" displayName="Insurance" ref="B40:E45" totalsRowCount="1" headerRowDxfId="262" dataDxfId="261" totalsRowDxfId="260" headerRowBorderDxfId="258" tableBorderDxfId="259" totalsRowBorderDxfId="257">
  <autoFilter ref="B40:E44" xr:uid="{B6EE6B22-8A77-4920-8228-04D02CE24965}"/>
  <tableColumns count="4">
    <tableColumn id="1" xr3:uid="{AE9119F2-59B8-4F4E-9ADA-70A6E0AE0322}" name="Category" totalsRowLabel="Subtotal" dataDxfId="255" totalsRowDxfId="256"/>
    <tableColumn id="2" xr3:uid="{C7B2ECC9-1F90-4EA5-AD6F-70546839606F}" name="Projected_x000a_cost" dataDxfId="253" totalsRowDxfId="254"/>
    <tableColumn id="3" xr3:uid="{C64F4FE4-9E18-460B-BF71-70F09F70EAB1}" name="Actual _x000a_cost" dataDxfId="251" totalsRowDxfId="252"/>
    <tableColumn id="4" xr3:uid="{33749F8A-80E3-4443-9BB7-4542F19E322D}" name="Difference" totalsRowFunction="sum" dataDxfId="249" totalsRowDxfId="250">
      <calculatedColumnFormula>Insurance[[#This Row],[Projected
cost]]-Insurance[[#This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Insurance Costs in this table. Difference is auto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2F4FDF6-392E-4ED4-96D5-D600D73A1A91}" name="Taxes" displayName="Taxes" ref="G40:J45" totalsRowCount="1" headerRowDxfId="248" dataDxfId="247" totalsRowDxfId="246" headerRowBorderDxfId="244" tableBorderDxfId="245" totalsRowBorderDxfId="243">
  <autoFilter ref="G40:J44" xr:uid="{B2F4FDF6-392E-4ED4-96D5-D600D73A1A91}"/>
  <tableColumns count="4">
    <tableColumn id="1" xr3:uid="{72403C55-6A82-4BAB-97BF-C3D4894474B0}" name="Category" totalsRowLabel="Subtotal" dataDxfId="241" totalsRowDxfId="242"/>
    <tableColumn id="2" xr3:uid="{F5F1949B-451F-479B-82D9-FB39A1F43716}" name="Projected _x000a_cost" dataDxfId="239" totalsRowDxfId="240"/>
    <tableColumn id="3" xr3:uid="{A4B85D52-3437-463F-9361-FBE182FD857E}" name="Actual _x000a_cost" dataDxfId="237" totalsRowDxfId="238"/>
    <tableColumn id="4" xr3:uid="{B5F7FD56-2705-4757-AC3F-D7DCCC54FF50}" name="Difference" totalsRowFunction="sum" dataDxfId="235" totalsRowDxfId="236">
      <calculatedColumnFormula>Taxes[[#This Row],[Projected 
cost]]-Taxes[[#This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Taxes Costs in this table. Difference is auto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1779549-ED0A-4371-9ED0-4638C43705C8}" name="Savings" displayName="Savings" ref="G48:J52" totalsRowCount="1" headerRowDxfId="234" dataDxfId="233" totalsRowDxfId="232" headerRowBorderDxfId="231" totalsRowBorderDxfId="230">
  <autoFilter ref="G48:J51" xr:uid="{81779549-ED0A-4371-9ED0-4638C43705C8}"/>
  <tableColumns count="4">
    <tableColumn id="1" xr3:uid="{5B76405F-90AF-4BEB-9BC4-D0A3F1687E44}" name="Category" totalsRowLabel="Subtotal" dataDxfId="228" totalsRowDxfId="229"/>
    <tableColumn id="2" xr3:uid="{32F7E299-9995-4D63-B099-B4F6E3A0F518}" name="Projected _x000a_cost" dataDxfId="226" totalsRowDxfId="227"/>
    <tableColumn id="3" xr3:uid="{ED13DB76-1034-4A57-9011-9B9DAA5F5E21}" name="Actual _x000a_cost" dataDxfId="224" totalsRowDxfId="225"/>
    <tableColumn id="4" xr3:uid="{AB7D728C-1EC3-412A-8BB6-43C38C22B902}" name="Difference" totalsRowFunction="sum" dataDxfId="222" totalsRowDxfId="223">
      <calculatedColumnFormula>Savings[[#This Row],[Projected 
cost]]-Savings[[#This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Costs for Savings or Investments in this table. Difference is auto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970A93C-1504-4D68-A509-561FD89A7DA7}" name="Food" displayName="Food" ref="B48:E52" totalsRowCount="1" headerRowDxfId="221" dataDxfId="220" totalsRowDxfId="219" headerRowBorderDxfId="217" tableBorderDxfId="218" totalsRowBorderDxfId="216">
  <autoFilter ref="B48:E51" xr:uid="{8970A93C-1504-4D68-A509-561FD89A7DA7}"/>
  <tableColumns count="4">
    <tableColumn id="1" xr3:uid="{E8D75103-8907-4508-97B7-E1D82D664CB8}" name="Category" totalsRowLabel="Subtotal" dataDxfId="214" totalsRowDxfId="215"/>
    <tableColumn id="2" xr3:uid="{416D98EB-26DD-4177-8A43-E93CE1D2A292}" name="Projected _x000a_cost" dataDxfId="212" totalsRowDxfId="213"/>
    <tableColumn id="3" xr3:uid="{7E7322A1-438C-40E0-9EE2-A35294A43FBE}" name="Actual _x000a_cost" dataDxfId="210" totalsRowDxfId="211"/>
    <tableColumn id="4" xr3:uid="{2E892BE1-4262-4B62-BB9E-66F1F6EE96F8}" name="Difference" totalsRowFunction="sum" dataDxfId="208" totalsRowDxfId="209">
      <calculatedColumnFormula>Food[[#This Row],[Projected 
cost]]-Food[[#This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Food Costs in this table. Difference is auto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83D7D9-154D-4D3D-A840-9BADE0CCCD46}" name="Gifts" displayName="Gifts" ref="G55:J59" totalsRowCount="1" headerRowDxfId="207" dataDxfId="206" totalsRowDxfId="205" headerRowBorderDxfId="204" totalsRowBorderDxfId="203">
  <autoFilter ref="G55:J58" xr:uid="{8E83D7D9-154D-4D3D-A840-9BADE0CCCD46}"/>
  <tableColumns count="4">
    <tableColumn id="1" xr3:uid="{B117767C-D6D8-48A3-A364-E70E3DFB96E0}" name="Category" totalsRowLabel="Subtotal" dataDxfId="201" totalsRowDxfId="202"/>
    <tableColumn id="2" xr3:uid="{0884513E-741C-4A77-BA47-34B2552FA5DD}" name="Projected _x000a_cost" dataDxfId="199" totalsRowDxfId="200"/>
    <tableColumn id="3" xr3:uid="{7996E8D9-628A-4117-A5EA-57C6673A8B54}" name="Actual _x000a_cost" dataDxfId="197" totalsRowDxfId="198"/>
    <tableColumn id="4" xr3:uid="{B863166A-5C55-4C87-A2F2-801A6E336EFD}" name="Difference" totalsRowFunction="sum" dataDxfId="195" totalsRowDxfId="196">
      <calculatedColumnFormula>Gifts[[#This Row],[Projected 
cost]]-Gifts[[#This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Costs for Gifts and Donations in this table. Difference is auto calculated"/>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drawing" Target="../drawings/drawing1.xm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drawing" Target="../drawings/drawing2.xml"/><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B6E4-3C9C-4B90-92E0-3E387B566103}">
  <dimension ref="A1:J81"/>
  <sheetViews>
    <sheetView tabSelected="1" workbookViewId="0">
      <selection activeCell="B27" sqref="B27"/>
    </sheetView>
  </sheetViews>
  <sheetFormatPr defaultColWidth="8.85546875" defaultRowHeight="12.75" x14ac:dyDescent="0.2"/>
  <cols>
    <col min="1" max="1" width="1.42578125" style="165" customWidth="1"/>
    <col min="2" max="2" width="30.7109375" style="73" customWidth="1"/>
    <col min="3" max="5" width="20.7109375" style="73" customWidth="1"/>
    <col min="6" max="6" width="15.7109375" style="73" customWidth="1"/>
    <col min="7" max="7" width="30.7109375" style="73" customWidth="1"/>
    <col min="8" max="10" width="20.7109375" style="73" customWidth="1"/>
    <col min="11" max="11" width="2.7109375" style="73" customWidth="1"/>
    <col min="12" max="16384" width="8.85546875" style="73"/>
  </cols>
  <sheetData>
    <row r="1" spans="1:10" s="161" customFormat="1" ht="19.899999999999999" customHeight="1" x14ac:dyDescent="0.25">
      <c r="A1" s="160"/>
    </row>
    <row r="2" spans="1:10" s="161" customFormat="1" ht="94.9" customHeight="1" x14ac:dyDescent="0.45">
      <c r="A2" s="162"/>
      <c r="B2" s="163" t="s">
        <v>231</v>
      </c>
      <c r="C2" s="163"/>
      <c r="D2" s="163"/>
      <c r="E2" s="163"/>
      <c r="F2" s="163"/>
      <c r="G2" s="163"/>
      <c r="H2" s="163"/>
      <c r="I2" s="164"/>
      <c r="J2" s="164"/>
    </row>
    <row r="3" spans="1:10" ht="15" customHeight="1" x14ac:dyDescent="0.2"/>
    <row r="4" spans="1:10" ht="30" customHeight="1" x14ac:dyDescent="0.2">
      <c r="B4" s="166" t="s">
        <v>232</v>
      </c>
      <c r="C4" s="167"/>
      <c r="D4" s="168"/>
      <c r="E4" s="169" t="s">
        <v>233</v>
      </c>
      <c r="F4" s="169"/>
      <c r="G4" s="169"/>
      <c r="H4" s="170">
        <f>C7-J73</f>
        <v>3405</v>
      </c>
    </row>
    <row r="5" spans="1:10" ht="30" customHeight="1" x14ac:dyDescent="0.2">
      <c r="B5" s="171" t="s">
        <v>234</v>
      </c>
      <c r="C5" s="172">
        <v>4300</v>
      </c>
      <c r="E5" s="169"/>
      <c r="F5" s="169"/>
      <c r="G5" s="169"/>
      <c r="H5" s="170"/>
      <c r="I5" s="173"/>
    </row>
    <row r="6" spans="1:10" ht="30" customHeight="1" x14ac:dyDescent="0.2">
      <c r="B6" s="174" t="s">
        <v>235</v>
      </c>
      <c r="C6" s="175">
        <v>300</v>
      </c>
      <c r="E6" s="176" t="s">
        <v>236</v>
      </c>
      <c r="F6" s="176"/>
      <c r="G6" s="176"/>
      <c r="H6" s="177">
        <f>C12-J75</f>
        <v>3064</v>
      </c>
      <c r="I6" s="173"/>
    </row>
    <row r="7" spans="1:10" ht="30" customHeight="1" x14ac:dyDescent="0.2">
      <c r="B7" s="178" t="s">
        <v>237</v>
      </c>
      <c r="C7" s="179">
        <f>SUM(C5:C6)</f>
        <v>4600</v>
      </c>
      <c r="E7" s="176"/>
      <c r="F7" s="176"/>
      <c r="G7" s="176"/>
      <c r="H7" s="177"/>
      <c r="I7" s="173"/>
    </row>
    <row r="8" spans="1:10" ht="30" customHeight="1" x14ac:dyDescent="0.2">
      <c r="E8" s="180" t="s">
        <v>238</v>
      </c>
      <c r="F8" s="180"/>
      <c r="G8" s="180"/>
      <c r="H8" s="181">
        <f>H6-H4</f>
        <v>-341</v>
      </c>
      <c r="I8" s="173"/>
    </row>
    <row r="9" spans="1:10" ht="30" customHeight="1" x14ac:dyDescent="0.2">
      <c r="B9" s="166" t="s">
        <v>239</v>
      </c>
      <c r="C9" s="182"/>
      <c r="D9" s="168"/>
      <c r="E9" s="180"/>
      <c r="F9" s="180"/>
      <c r="G9" s="180"/>
      <c r="H9" s="181"/>
      <c r="I9" s="183"/>
    </row>
    <row r="10" spans="1:10" ht="30" customHeight="1" x14ac:dyDescent="0.2">
      <c r="B10" s="174" t="s">
        <v>234</v>
      </c>
      <c r="C10" s="175">
        <v>4000</v>
      </c>
      <c r="I10" s="173"/>
    </row>
    <row r="11" spans="1:10" ht="30" customHeight="1" x14ac:dyDescent="0.2">
      <c r="B11" s="184" t="s">
        <v>235</v>
      </c>
      <c r="C11" s="185">
        <v>300</v>
      </c>
      <c r="E11" s="173"/>
      <c r="H11" s="186"/>
      <c r="I11" s="173"/>
    </row>
    <row r="12" spans="1:10" ht="30" customHeight="1" x14ac:dyDescent="0.2">
      <c r="B12" s="178" t="s">
        <v>237</v>
      </c>
      <c r="C12" s="179">
        <f>SUM(C10:C11)</f>
        <v>4300</v>
      </c>
    </row>
    <row r="13" spans="1:10" ht="37.9" customHeight="1" x14ac:dyDescent="0.2">
      <c r="B13" s="187"/>
      <c r="C13" s="188"/>
    </row>
    <row r="14" spans="1:10" s="193" customFormat="1" ht="30" customHeight="1" x14ac:dyDescent="0.35">
      <c r="A14" s="189"/>
      <c r="B14" s="190" t="s">
        <v>240</v>
      </c>
      <c r="C14" s="191"/>
      <c r="D14" s="192"/>
      <c r="E14" s="192"/>
      <c r="G14" s="194" t="s">
        <v>241</v>
      </c>
      <c r="H14" s="191"/>
      <c r="I14" s="191"/>
      <c r="J14" s="191"/>
    </row>
    <row r="15" spans="1:10" ht="48" customHeight="1" x14ac:dyDescent="0.25">
      <c r="B15" s="195" t="s">
        <v>242</v>
      </c>
      <c r="C15" s="196" t="s">
        <v>243</v>
      </c>
      <c r="D15" s="196" t="s">
        <v>244</v>
      </c>
      <c r="E15" s="197" t="s">
        <v>245</v>
      </c>
      <c r="F15" s="198"/>
      <c r="G15" s="195" t="s">
        <v>242</v>
      </c>
      <c r="H15" s="199" t="s">
        <v>246</v>
      </c>
      <c r="I15" s="199" t="s">
        <v>244</v>
      </c>
      <c r="J15" s="200" t="s">
        <v>245</v>
      </c>
    </row>
    <row r="16" spans="1:10" ht="30" customHeight="1" x14ac:dyDescent="0.25">
      <c r="B16" s="201" t="s">
        <v>247</v>
      </c>
      <c r="C16" s="202">
        <v>1000</v>
      </c>
      <c r="D16" s="202">
        <v>1000</v>
      </c>
      <c r="E16" s="202">
        <f>Housing[[#This Row],[Projected
cost]]-Housing[[#This Row],[Actual 
cost]]</f>
        <v>0</v>
      </c>
      <c r="F16" s="198"/>
      <c r="G16" s="203" t="s">
        <v>248</v>
      </c>
      <c r="H16" s="204"/>
      <c r="I16" s="204"/>
      <c r="J16" s="204">
        <f>Entertainment[[#This Row],[Projected 
cost]]-Entertainment[[#This Row],[Actual 
cost]]</f>
        <v>0</v>
      </c>
    </row>
    <row r="17" spans="1:10" ht="30" customHeight="1" x14ac:dyDescent="0.25">
      <c r="B17" s="201" t="s">
        <v>249</v>
      </c>
      <c r="C17" s="202">
        <v>54</v>
      </c>
      <c r="D17" s="202">
        <v>100</v>
      </c>
      <c r="E17" s="202">
        <f>Housing[[#This Row],[Projected
cost]]-Housing[[#This Row],[Actual 
cost]]</f>
        <v>-46</v>
      </c>
      <c r="F17" s="198"/>
      <c r="G17" s="203" t="s">
        <v>250</v>
      </c>
      <c r="H17" s="204"/>
      <c r="I17" s="204"/>
      <c r="J17" s="204">
        <f>Entertainment[[#This Row],[Projected 
cost]]-Entertainment[[#This Row],[Actual 
cost]]</f>
        <v>0</v>
      </c>
    </row>
    <row r="18" spans="1:10" ht="30" customHeight="1" x14ac:dyDescent="0.25">
      <c r="B18" s="201" t="s">
        <v>251</v>
      </c>
      <c r="C18" s="202">
        <v>44</v>
      </c>
      <c r="D18" s="202">
        <v>56</v>
      </c>
      <c r="E18" s="202">
        <f>Housing[[#This Row],[Projected
cost]]-Housing[[#This Row],[Actual 
cost]]</f>
        <v>-12</v>
      </c>
      <c r="F18" s="198"/>
      <c r="G18" s="203" t="s">
        <v>252</v>
      </c>
      <c r="H18" s="204"/>
      <c r="I18" s="204"/>
      <c r="J18" s="204">
        <f>Entertainment[[#This Row],[Projected 
cost]]-Entertainment[[#This Row],[Actual 
cost]]</f>
        <v>0</v>
      </c>
    </row>
    <row r="19" spans="1:10" ht="30" customHeight="1" x14ac:dyDescent="0.25">
      <c r="B19" s="201" t="s">
        <v>253</v>
      </c>
      <c r="C19" s="202">
        <v>22</v>
      </c>
      <c r="D19" s="202">
        <v>28</v>
      </c>
      <c r="E19" s="202">
        <f>Housing[[#This Row],[Projected
cost]]-Housing[[#This Row],[Actual 
cost]]</f>
        <v>-6</v>
      </c>
      <c r="F19" s="198"/>
      <c r="G19" s="203" t="s">
        <v>254</v>
      </c>
      <c r="H19" s="204"/>
      <c r="I19" s="204"/>
      <c r="J19" s="204">
        <f>Entertainment[[#This Row],[Projected 
cost]]-Entertainment[[#This Row],[Actual 
cost]]</f>
        <v>0</v>
      </c>
    </row>
    <row r="20" spans="1:10" ht="30" customHeight="1" x14ac:dyDescent="0.25">
      <c r="B20" s="201" t="s">
        <v>255</v>
      </c>
      <c r="C20" s="202">
        <v>8</v>
      </c>
      <c r="D20" s="202">
        <v>8</v>
      </c>
      <c r="E20" s="202">
        <f>Housing[[#This Row],[Projected
cost]]-Housing[[#This Row],[Actual 
cost]]</f>
        <v>0</v>
      </c>
      <c r="F20" s="198"/>
      <c r="G20" s="203" t="s">
        <v>256</v>
      </c>
      <c r="H20" s="204"/>
      <c r="I20" s="204"/>
      <c r="J20" s="204">
        <f>Entertainment[[#This Row],[Projected 
cost]]-Entertainment[[#This Row],[Actual 
cost]]</f>
        <v>0</v>
      </c>
    </row>
    <row r="21" spans="1:10" ht="30" customHeight="1" x14ac:dyDescent="0.25">
      <c r="B21" s="201" t="s">
        <v>257</v>
      </c>
      <c r="C21" s="202">
        <v>34</v>
      </c>
      <c r="D21" s="202">
        <v>34</v>
      </c>
      <c r="E21" s="202">
        <f>Housing[[#This Row],[Projected
cost]]-Housing[[#This Row],[Actual 
cost]]</f>
        <v>0</v>
      </c>
      <c r="F21" s="198"/>
      <c r="G21" s="203" t="s">
        <v>258</v>
      </c>
      <c r="H21" s="204"/>
      <c r="I21" s="204"/>
      <c r="J21" s="204">
        <f>Entertainment[[#This Row],[Projected 
cost]]-Entertainment[[#This Row],[Actual 
cost]]</f>
        <v>0</v>
      </c>
    </row>
    <row r="22" spans="1:10" ht="30" customHeight="1" x14ac:dyDescent="0.25">
      <c r="B22" s="201" t="s">
        <v>259</v>
      </c>
      <c r="C22" s="202">
        <v>10</v>
      </c>
      <c r="D22" s="202">
        <v>10</v>
      </c>
      <c r="E22" s="202">
        <f>Housing[[#This Row],[Projected
cost]]-Housing[[#This Row],[Actual 
cost]]</f>
        <v>0</v>
      </c>
      <c r="F22" s="198"/>
      <c r="G22" s="203" t="s">
        <v>16</v>
      </c>
      <c r="H22" s="204"/>
      <c r="I22" s="204"/>
      <c r="J22" s="204">
        <f>Entertainment[[#This Row],[Projected 
cost]]-Entertainment[[#This Row],[Actual 
cost]]</f>
        <v>0</v>
      </c>
    </row>
    <row r="23" spans="1:10" ht="30" customHeight="1" x14ac:dyDescent="0.25">
      <c r="B23" s="201" t="s">
        <v>260</v>
      </c>
      <c r="C23" s="202">
        <v>23</v>
      </c>
      <c r="D23" s="202">
        <v>0</v>
      </c>
      <c r="E23" s="202">
        <f>Housing[[#This Row],[Projected
cost]]-Housing[[#This Row],[Actual 
cost]]</f>
        <v>23</v>
      </c>
      <c r="F23" s="198"/>
      <c r="G23" s="203" t="s">
        <v>16</v>
      </c>
      <c r="H23" s="204"/>
      <c r="I23" s="204"/>
      <c r="J23" s="204">
        <f>Entertainment[[#This Row],[Projected 
cost]]-Entertainment[[#This Row],[Actual 
cost]]</f>
        <v>0</v>
      </c>
    </row>
    <row r="24" spans="1:10" ht="30" customHeight="1" x14ac:dyDescent="0.25">
      <c r="B24" s="201" t="s">
        <v>261</v>
      </c>
      <c r="C24" s="202">
        <v>0</v>
      </c>
      <c r="D24" s="202">
        <v>0</v>
      </c>
      <c r="E24" s="202">
        <f>Housing[[#This Row],[Projected
cost]]-Housing[[#This Row],[Actual 
cost]]</f>
        <v>0</v>
      </c>
      <c r="F24" s="198"/>
      <c r="G24" s="203" t="s">
        <v>16</v>
      </c>
      <c r="H24" s="204"/>
      <c r="I24" s="204"/>
      <c r="J24" s="204">
        <f>Entertainment[[#This Row],[Projected 
cost]]-Entertainment[[#This Row],[Actual 
cost]]</f>
        <v>0</v>
      </c>
    </row>
    <row r="25" spans="1:10" ht="30" customHeight="1" x14ac:dyDescent="0.25">
      <c r="B25" s="201" t="s">
        <v>16</v>
      </c>
      <c r="C25" s="202">
        <v>0</v>
      </c>
      <c r="D25" s="202">
        <v>0</v>
      </c>
      <c r="E25" s="202">
        <f>Housing[[#This Row],[Projected
cost]]-Housing[[#This Row],[Actual 
cost]]</f>
        <v>0</v>
      </c>
      <c r="F25" s="198"/>
      <c r="G25" s="205" t="s">
        <v>262</v>
      </c>
      <c r="H25" s="206"/>
      <c r="I25" s="206"/>
      <c r="J25" s="207">
        <f>SUBTOTAL(109,Entertainment[Difference])</f>
        <v>0</v>
      </c>
    </row>
    <row r="26" spans="1:10" ht="30" customHeight="1" x14ac:dyDescent="0.25">
      <c r="B26" s="208" t="s">
        <v>262</v>
      </c>
      <c r="C26" s="209"/>
      <c r="D26" s="209"/>
      <c r="E26" s="202">
        <f>SUBTOTAL(109,Housing[Difference])</f>
        <v>-41</v>
      </c>
      <c r="F26" s="198"/>
      <c r="G26" s="210"/>
      <c r="H26" s="210"/>
      <c r="I26" s="210"/>
      <c r="J26" s="210"/>
    </row>
    <row r="27" spans="1:10" ht="37.9" customHeight="1" x14ac:dyDescent="0.25">
      <c r="B27" s="211"/>
      <c r="C27" s="212"/>
      <c r="D27" s="212"/>
      <c r="E27" s="212"/>
      <c r="F27" s="198"/>
      <c r="G27" s="210"/>
      <c r="H27" s="210"/>
      <c r="I27" s="210"/>
      <c r="J27" s="210"/>
    </row>
    <row r="28" spans="1:10" s="193" customFormat="1" ht="30" customHeight="1" x14ac:dyDescent="0.25">
      <c r="A28" s="213"/>
      <c r="B28" s="214" t="s">
        <v>263</v>
      </c>
      <c r="C28" s="215"/>
      <c r="D28" s="215"/>
      <c r="E28" s="215"/>
      <c r="F28" s="216"/>
      <c r="G28" s="217" t="s">
        <v>264</v>
      </c>
      <c r="H28" s="217"/>
      <c r="I28" s="217"/>
      <c r="J28" s="217"/>
    </row>
    <row r="29" spans="1:10" ht="48" customHeight="1" x14ac:dyDescent="0.25">
      <c r="B29" s="195" t="s">
        <v>242</v>
      </c>
      <c r="C29" s="199" t="s">
        <v>246</v>
      </c>
      <c r="D29" s="199" t="s">
        <v>244</v>
      </c>
      <c r="E29" s="200" t="s">
        <v>245</v>
      </c>
      <c r="F29" s="198"/>
      <c r="G29" s="195" t="s">
        <v>242</v>
      </c>
      <c r="H29" s="199" t="s">
        <v>246</v>
      </c>
      <c r="I29" s="199" t="s">
        <v>244</v>
      </c>
      <c r="J29" s="200" t="s">
        <v>245</v>
      </c>
    </row>
    <row r="30" spans="1:10" ht="30" customHeight="1" x14ac:dyDescent="0.25">
      <c r="B30" s="203" t="s">
        <v>265</v>
      </c>
      <c r="C30" s="204"/>
      <c r="D30" s="204"/>
      <c r="E30" s="204">
        <f>Transportation[[#This Row],[Projected 
cost]]-Transportation[[#This Row],[Actual 
cost]]</f>
        <v>0</v>
      </c>
      <c r="F30" s="198"/>
      <c r="G30" s="203" t="s">
        <v>266</v>
      </c>
      <c r="H30" s="204"/>
      <c r="I30" s="204"/>
      <c r="J30" s="204">
        <f>Loans[[#This Row],[Projected 
cost]]-Loans[[#This Row],[Actual 
cost]]</f>
        <v>0</v>
      </c>
    </row>
    <row r="31" spans="1:10" ht="30" customHeight="1" x14ac:dyDescent="0.25">
      <c r="B31" s="203" t="s">
        <v>267</v>
      </c>
      <c r="C31" s="204"/>
      <c r="D31" s="204"/>
      <c r="E31" s="204">
        <f>Transportation[[#This Row],[Projected 
cost]]-Transportation[[#This Row],[Actual 
cost]]</f>
        <v>0</v>
      </c>
      <c r="F31" s="198"/>
      <c r="G31" s="203" t="s">
        <v>268</v>
      </c>
      <c r="H31" s="204"/>
      <c r="I31" s="204"/>
      <c r="J31" s="204">
        <f>Loans[[#This Row],[Projected 
cost]]-Loans[[#This Row],[Actual 
cost]]</f>
        <v>0</v>
      </c>
    </row>
    <row r="32" spans="1:10" ht="30" customHeight="1" x14ac:dyDescent="0.25">
      <c r="B32" s="203" t="s">
        <v>185</v>
      </c>
      <c r="C32" s="204"/>
      <c r="D32" s="204"/>
      <c r="E32" s="204">
        <f>Transportation[[#This Row],[Projected 
cost]]-Transportation[[#This Row],[Actual 
cost]]</f>
        <v>0</v>
      </c>
      <c r="F32" s="198"/>
      <c r="G32" s="203" t="s">
        <v>269</v>
      </c>
      <c r="H32" s="204"/>
      <c r="I32" s="204"/>
      <c r="J32" s="204">
        <f>Loans[[#This Row],[Projected 
cost]]-Loans[[#This Row],[Actual 
cost]]</f>
        <v>0</v>
      </c>
    </row>
    <row r="33" spans="1:10" ht="30" customHeight="1" x14ac:dyDescent="0.25">
      <c r="B33" s="203" t="s">
        <v>270</v>
      </c>
      <c r="C33" s="204"/>
      <c r="D33" s="204"/>
      <c r="E33" s="204">
        <f>Transportation[[#This Row],[Projected 
cost]]-Transportation[[#This Row],[Actual 
cost]]</f>
        <v>0</v>
      </c>
      <c r="F33" s="198"/>
      <c r="G33" s="203" t="s">
        <v>269</v>
      </c>
      <c r="H33" s="204"/>
      <c r="I33" s="204"/>
      <c r="J33" s="204">
        <f>Loans[[#This Row],[Projected 
cost]]-Loans[[#This Row],[Actual 
cost]]</f>
        <v>0</v>
      </c>
    </row>
    <row r="34" spans="1:10" ht="30" customHeight="1" x14ac:dyDescent="0.25">
      <c r="B34" s="203" t="s">
        <v>271</v>
      </c>
      <c r="C34" s="204"/>
      <c r="D34" s="204"/>
      <c r="E34" s="204">
        <f>Transportation[[#This Row],[Projected 
cost]]-Transportation[[#This Row],[Actual 
cost]]</f>
        <v>0</v>
      </c>
      <c r="F34" s="198"/>
      <c r="G34" s="203" t="s">
        <v>269</v>
      </c>
      <c r="H34" s="204"/>
      <c r="I34" s="204"/>
      <c r="J34" s="204">
        <f>Loans[[#This Row],[Projected 
cost]]-Loans[[#This Row],[Actual 
cost]]</f>
        <v>0</v>
      </c>
    </row>
    <row r="35" spans="1:10" ht="30" customHeight="1" x14ac:dyDescent="0.25">
      <c r="B35" s="203" t="s">
        <v>272</v>
      </c>
      <c r="C35" s="204"/>
      <c r="D35" s="204"/>
      <c r="E35" s="204">
        <f>Transportation[[#This Row],[Projected 
cost]]-Transportation[[#This Row],[Actual 
cost]]</f>
        <v>0</v>
      </c>
      <c r="F35" s="198"/>
      <c r="G35" s="203" t="s">
        <v>16</v>
      </c>
      <c r="H35" s="204"/>
      <c r="I35" s="204"/>
      <c r="J35" s="204">
        <f>Loans[[#This Row],[Projected 
cost]]-Loans[[#This Row],[Actual 
cost]]</f>
        <v>0</v>
      </c>
    </row>
    <row r="36" spans="1:10" ht="30" customHeight="1" x14ac:dyDescent="0.25">
      <c r="B36" s="203" t="s">
        <v>16</v>
      </c>
      <c r="C36" s="204"/>
      <c r="D36" s="204"/>
      <c r="E36" s="204">
        <f>Transportation[[#This Row],[Projected 
cost]]-Transportation[[#This Row],[Actual 
cost]]</f>
        <v>0</v>
      </c>
      <c r="F36" s="198"/>
      <c r="G36" s="205" t="s">
        <v>262</v>
      </c>
      <c r="H36" s="218"/>
      <c r="I36" s="218"/>
      <c r="J36" s="207">
        <f>SUBTOTAL(109,Loans[Difference])</f>
        <v>0</v>
      </c>
    </row>
    <row r="37" spans="1:10" ht="30" customHeight="1" x14ac:dyDescent="0.25">
      <c r="B37" s="205" t="s">
        <v>262</v>
      </c>
      <c r="C37" s="218"/>
      <c r="D37" s="218"/>
      <c r="E37" s="207">
        <f>SUBTOTAL(109,Transportation[Difference])</f>
        <v>0</v>
      </c>
      <c r="F37" s="198"/>
      <c r="G37" s="211"/>
      <c r="H37" s="219"/>
      <c r="I37" s="219"/>
      <c r="J37" s="219"/>
    </row>
    <row r="38" spans="1:10" ht="37.9" customHeight="1" x14ac:dyDescent="0.25">
      <c r="B38" s="220"/>
      <c r="C38" s="221"/>
      <c r="D38" s="221"/>
      <c r="E38" s="212"/>
      <c r="F38" s="198"/>
      <c r="G38" s="222"/>
      <c r="H38" s="222"/>
      <c r="I38" s="222"/>
      <c r="J38" s="222"/>
    </row>
    <row r="39" spans="1:10" s="193" customFormat="1" ht="30" customHeight="1" x14ac:dyDescent="0.25">
      <c r="A39" s="213"/>
      <c r="B39" s="217" t="s">
        <v>185</v>
      </c>
      <c r="C39" s="223"/>
      <c r="D39" s="223"/>
      <c r="E39" s="223"/>
      <c r="F39" s="216"/>
      <c r="G39" s="217" t="s">
        <v>273</v>
      </c>
      <c r="H39" s="223"/>
      <c r="I39" s="223"/>
      <c r="J39" s="223"/>
    </row>
    <row r="40" spans="1:10" ht="48" customHeight="1" x14ac:dyDescent="0.25">
      <c r="B40" s="195" t="s">
        <v>242</v>
      </c>
      <c r="C40" s="199" t="s">
        <v>243</v>
      </c>
      <c r="D40" s="199" t="s">
        <v>244</v>
      </c>
      <c r="E40" s="200" t="s">
        <v>245</v>
      </c>
      <c r="F40" s="198"/>
      <c r="G40" s="195" t="s">
        <v>242</v>
      </c>
      <c r="H40" s="199" t="s">
        <v>246</v>
      </c>
      <c r="I40" s="199" t="s">
        <v>244</v>
      </c>
      <c r="J40" s="200" t="s">
        <v>245</v>
      </c>
    </row>
    <row r="41" spans="1:10" ht="30" customHeight="1" x14ac:dyDescent="0.25">
      <c r="B41" s="203" t="s">
        <v>274</v>
      </c>
      <c r="C41" s="204"/>
      <c r="D41" s="204"/>
      <c r="E41" s="204">
        <f>Insurance[[#This Row],[Projected
cost]]-Insurance[[#This Row],[Actual 
cost]]</f>
        <v>0</v>
      </c>
      <c r="F41" s="198"/>
      <c r="G41" s="203" t="s">
        <v>275</v>
      </c>
      <c r="H41" s="204"/>
      <c r="I41" s="204"/>
      <c r="J41" s="204">
        <f>Taxes[[#This Row],[Projected 
cost]]-Taxes[[#This Row],[Actual 
cost]]</f>
        <v>0</v>
      </c>
    </row>
    <row r="42" spans="1:10" ht="30" customHeight="1" x14ac:dyDescent="0.25">
      <c r="B42" s="203" t="s">
        <v>276</v>
      </c>
      <c r="C42" s="204"/>
      <c r="D42" s="204"/>
      <c r="E42" s="204">
        <f>Insurance[[#This Row],[Projected
cost]]-Insurance[[#This Row],[Actual 
cost]]</f>
        <v>0</v>
      </c>
      <c r="F42" s="198"/>
      <c r="G42" s="203" t="s">
        <v>277</v>
      </c>
      <c r="H42" s="204"/>
      <c r="I42" s="204"/>
      <c r="J42" s="204">
        <f>Taxes[[#This Row],[Projected 
cost]]-Taxes[[#This Row],[Actual 
cost]]</f>
        <v>0</v>
      </c>
    </row>
    <row r="43" spans="1:10" ht="30" customHeight="1" x14ac:dyDescent="0.25">
      <c r="B43" s="203" t="s">
        <v>278</v>
      </c>
      <c r="C43" s="204"/>
      <c r="D43" s="204"/>
      <c r="E43" s="204">
        <f>Insurance[[#This Row],[Projected
cost]]-Insurance[[#This Row],[Actual 
cost]]</f>
        <v>0</v>
      </c>
      <c r="F43" s="198"/>
      <c r="G43" s="203" t="s">
        <v>279</v>
      </c>
      <c r="H43" s="204"/>
      <c r="I43" s="204"/>
      <c r="J43" s="204">
        <f>Taxes[[#This Row],[Projected 
cost]]-Taxes[[#This Row],[Actual 
cost]]</f>
        <v>0</v>
      </c>
    </row>
    <row r="44" spans="1:10" ht="30" customHeight="1" x14ac:dyDescent="0.25">
      <c r="B44" s="203" t="s">
        <v>16</v>
      </c>
      <c r="C44" s="204"/>
      <c r="D44" s="204"/>
      <c r="E44" s="204">
        <f>Insurance[[#This Row],[Projected
cost]]-Insurance[[#This Row],[Actual 
cost]]</f>
        <v>0</v>
      </c>
      <c r="F44" s="198"/>
      <c r="G44" s="203" t="s">
        <v>16</v>
      </c>
      <c r="H44" s="204"/>
      <c r="I44" s="204"/>
      <c r="J44" s="204">
        <f>Taxes[[#This Row],[Projected 
cost]]-Taxes[[#This Row],[Actual 
cost]]</f>
        <v>0</v>
      </c>
    </row>
    <row r="45" spans="1:10" ht="30" customHeight="1" x14ac:dyDescent="0.25">
      <c r="B45" s="205" t="s">
        <v>262</v>
      </c>
      <c r="C45" s="224"/>
      <c r="D45" s="224"/>
      <c r="E45" s="207">
        <f>SUBTOTAL(109,Insurance[Difference])</f>
        <v>0</v>
      </c>
      <c r="F45" s="198"/>
      <c r="G45" s="205" t="s">
        <v>262</v>
      </c>
      <c r="H45" s="218"/>
      <c r="I45" s="218"/>
      <c r="J45" s="207">
        <f>SUBTOTAL(109,Taxes[Difference])</f>
        <v>0</v>
      </c>
    </row>
    <row r="46" spans="1:10" ht="37.9" customHeight="1" x14ac:dyDescent="0.25">
      <c r="B46" s="225"/>
      <c r="C46" s="226"/>
      <c r="D46" s="226"/>
      <c r="E46" s="204"/>
      <c r="F46" s="198"/>
      <c r="G46" s="210"/>
      <c r="H46" s="210"/>
      <c r="I46" s="210"/>
      <c r="J46" s="210"/>
    </row>
    <row r="47" spans="1:10" s="193" customFormat="1" ht="30" customHeight="1" x14ac:dyDescent="0.25">
      <c r="A47" s="213"/>
      <c r="B47" s="214" t="s">
        <v>280</v>
      </c>
      <c r="C47" s="215"/>
      <c r="D47" s="215"/>
      <c r="E47" s="215"/>
      <c r="F47" s="216"/>
      <c r="G47" s="217" t="s">
        <v>281</v>
      </c>
      <c r="H47" s="223"/>
      <c r="I47" s="223"/>
      <c r="J47" s="223"/>
    </row>
    <row r="48" spans="1:10" ht="49.9" customHeight="1" x14ac:dyDescent="0.25">
      <c r="B48" s="195" t="s">
        <v>242</v>
      </c>
      <c r="C48" s="199" t="s">
        <v>246</v>
      </c>
      <c r="D48" s="199" t="s">
        <v>244</v>
      </c>
      <c r="E48" s="200" t="s">
        <v>245</v>
      </c>
      <c r="F48" s="198"/>
      <c r="G48" s="195" t="s">
        <v>242</v>
      </c>
      <c r="H48" s="199" t="s">
        <v>246</v>
      </c>
      <c r="I48" s="199" t="s">
        <v>244</v>
      </c>
      <c r="J48" s="200" t="s">
        <v>245</v>
      </c>
    </row>
    <row r="49" spans="1:10" ht="30" customHeight="1" x14ac:dyDescent="0.25">
      <c r="B49" s="203" t="s">
        <v>282</v>
      </c>
      <c r="C49" s="204"/>
      <c r="D49" s="204"/>
      <c r="E49" s="204">
        <f>Food[[#This Row],[Projected 
cost]]-Food[[#This Row],[Actual 
cost]]</f>
        <v>0</v>
      </c>
      <c r="F49" s="198"/>
      <c r="G49" s="203" t="s">
        <v>283</v>
      </c>
      <c r="H49" s="204"/>
      <c r="I49" s="204"/>
      <c r="J49" s="204">
        <f>Savings[[#This Row],[Projected 
cost]]-Savings[[#This Row],[Actual 
cost]]</f>
        <v>0</v>
      </c>
    </row>
    <row r="50" spans="1:10" ht="30" customHeight="1" x14ac:dyDescent="0.25">
      <c r="B50" s="203" t="s">
        <v>284</v>
      </c>
      <c r="C50" s="204"/>
      <c r="D50" s="204"/>
      <c r="E50" s="204">
        <f>Food[[#This Row],[Projected 
cost]]-Food[[#This Row],[Actual 
cost]]</f>
        <v>0</v>
      </c>
      <c r="F50" s="198"/>
      <c r="G50" s="203" t="s">
        <v>285</v>
      </c>
      <c r="H50" s="204"/>
      <c r="I50" s="204"/>
      <c r="J50" s="204">
        <f>Savings[[#This Row],[Projected 
cost]]-Savings[[#This Row],[Actual 
cost]]</f>
        <v>0</v>
      </c>
    </row>
    <row r="51" spans="1:10" ht="30" customHeight="1" x14ac:dyDescent="0.25">
      <c r="B51" s="203" t="s">
        <v>16</v>
      </c>
      <c r="C51" s="204"/>
      <c r="D51" s="204"/>
      <c r="E51" s="204">
        <f>Food[[#This Row],[Projected 
cost]]-Food[[#This Row],[Actual 
cost]]</f>
        <v>0</v>
      </c>
      <c r="F51" s="198"/>
      <c r="G51" s="203" t="s">
        <v>16</v>
      </c>
      <c r="H51" s="204"/>
      <c r="I51" s="204"/>
      <c r="J51" s="204">
        <f>Savings[[#This Row],[Projected 
cost]]-Savings[[#This Row],[Actual 
cost]]</f>
        <v>0</v>
      </c>
    </row>
    <row r="52" spans="1:10" ht="30" customHeight="1" x14ac:dyDescent="0.25">
      <c r="B52" s="205" t="s">
        <v>262</v>
      </c>
      <c r="C52" s="224"/>
      <c r="D52" s="224"/>
      <c r="E52" s="207">
        <f>SUBTOTAL(109,Food[Difference])</f>
        <v>0</v>
      </c>
      <c r="F52" s="198"/>
      <c r="G52" s="205" t="s">
        <v>262</v>
      </c>
      <c r="H52" s="218"/>
      <c r="I52" s="218"/>
      <c r="J52" s="207">
        <f>SUBTOTAL(109,Savings[Difference])</f>
        <v>0</v>
      </c>
    </row>
    <row r="53" spans="1:10" ht="37.9" customHeight="1" x14ac:dyDescent="0.25">
      <c r="B53" s="227"/>
      <c r="C53" s="219"/>
      <c r="D53" s="219"/>
      <c r="E53" s="219"/>
      <c r="F53" s="198"/>
      <c r="G53" s="228"/>
      <c r="H53" s="229"/>
      <c r="I53" s="229"/>
      <c r="J53" s="229"/>
    </row>
    <row r="54" spans="1:10" s="193" customFormat="1" ht="30" customHeight="1" x14ac:dyDescent="0.25">
      <c r="A54" s="213"/>
      <c r="B54" s="214" t="s">
        <v>286</v>
      </c>
      <c r="C54" s="215"/>
      <c r="D54" s="215"/>
      <c r="E54" s="215"/>
      <c r="F54" s="216"/>
      <c r="G54" s="217" t="s">
        <v>287</v>
      </c>
      <c r="H54" s="223"/>
      <c r="I54" s="223"/>
      <c r="J54" s="223"/>
    </row>
    <row r="55" spans="1:10" ht="48" customHeight="1" x14ac:dyDescent="0.25">
      <c r="B55" s="195" t="s">
        <v>242</v>
      </c>
      <c r="C55" s="199" t="s">
        <v>246</v>
      </c>
      <c r="D55" s="199" t="s">
        <v>244</v>
      </c>
      <c r="E55" s="200" t="s">
        <v>245</v>
      </c>
      <c r="F55" s="198"/>
      <c r="G55" s="195" t="s">
        <v>242</v>
      </c>
      <c r="H55" s="199" t="s">
        <v>246</v>
      </c>
      <c r="I55" s="199" t="s">
        <v>244</v>
      </c>
      <c r="J55" s="200" t="s">
        <v>245</v>
      </c>
    </row>
    <row r="56" spans="1:10" ht="30" customHeight="1" x14ac:dyDescent="0.25">
      <c r="B56" s="203" t="s">
        <v>280</v>
      </c>
      <c r="C56" s="204"/>
      <c r="D56" s="204"/>
      <c r="E56" s="204">
        <f>Pets[[#This Row],[Projected 
cost]]-Pets[[#This Row],[Actual 
cost]]</f>
        <v>0</v>
      </c>
      <c r="F56" s="198"/>
      <c r="G56" s="203" t="s">
        <v>288</v>
      </c>
      <c r="H56" s="204"/>
      <c r="I56" s="204"/>
      <c r="J56" s="204">
        <f>Gifts[[#This Row],[Projected 
cost]]-Gifts[[#This Row],[Actual 
cost]]</f>
        <v>0</v>
      </c>
    </row>
    <row r="57" spans="1:10" ht="30" customHeight="1" x14ac:dyDescent="0.25">
      <c r="B57" s="203" t="s">
        <v>289</v>
      </c>
      <c r="C57" s="204"/>
      <c r="D57" s="204"/>
      <c r="E57" s="204">
        <f>Pets[[#This Row],[Projected 
cost]]-Pets[[#This Row],[Actual 
cost]]</f>
        <v>0</v>
      </c>
      <c r="F57" s="198"/>
      <c r="G57" s="203" t="s">
        <v>290</v>
      </c>
      <c r="H57" s="204"/>
      <c r="I57" s="204"/>
      <c r="J57" s="204">
        <f>Gifts[[#This Row],[Projected 
cost]]-Gifts[[#This Row],[Actual 
cost]]</f>
        <v>0</v>
      </c>
    </row>
    <row r="58" spans="1:10" ht="30" customHeight="1" x14ac:dyDescent="0.25">
      <c r="B58" s="203" t="s">
        <v>291</v>
      </c>
      <c r="C58" s="204"/>
      <c r="D58" s="204"/>
      <c r="E58" s="204">
        <f>Pets[[#This Row],[Projected 
cost]]-Pets[[#This Row],[Actual 
cost]]</f>
        <v>0</v>
      </c>
      <c r="F58" s="198"/>
      <c r="G58" s="203" t="s">
        <v>292</v>
      </c>
      <c r="H58" s="204"/>
      <c r="I58" s="204"/>
      <c r="J58" s="204">
        <f>Gifts[[#This Row],[Projected 
cost]]-Gifts[[#This Row],[Actual 
cost]]</f>
        <v>0</v>
      </c>
    </row>
    <row r="59" spans="1:10" ht="30" customHeight="1" x14ac:dyDescent="0.25">
      <c r="B59" s="203" t="s">
        <v>293</v>
      </c>
      <c r="C59" s="204"/>
      <c r="D59" s="204"/>
      <c r="E59" s="204">
        <f>Pets[[#This Row],[Projected 
cost]]-Pets[[#This Row],[Actual 
cost]]</f>
        <v>0</v>
      </c>
      <c r="F59" s="198"/>
      <c r="G59" s="205" t="s">
        <v>262</v>
      </c>
      <c r="H59" s="224"/>
      <c r="I59" s="224"/>
      <c r="J59" s="207">
        <f>SUBTOTAL(109,Gifts[Difference])</f>
        <v>0</v>
      </c>
    </row>
    <row r="60" spans="1:10" ht="30" customHeight="1" x14ac:dyDescent="0.25">
      <c r="B60" s="203" t="s">
        <v>16</v>
      </c>
      <c r="C60" s="204"/>
      <c r="D60" s="204"/>
      <c r="E60" s="204">
        <f>Pets[[#This Row],[Projected 
cost]]-Pets[[#This Row],[Actual 
cost]]</f>
        <v>0</v>
      </c>
      <c r="F60" s="198"/>
      <c r="G60" s="211"/>
      <c r="H60" s="221"/>
      <c r="I60" s="221"/>
      <c r="J60" s="212"/>
    </row>
    <row r="61" spans="1:10" ht="30" customHeight="1" x14ac:dyDescent="0.25">
      <c r="B61" s="205" t="s">
        <v>262</v>
      </c>
      <c r="C61" s="230"/>
      <c r="D61" s="230"/>
      <c r="E61" s="230">
        <f>SUBTOTAL(109,Pets[Difference])</f>
        <v>0</v>
      </c>
      <c r="F61" s="198"/>
      <c r="G61" s="211"/>
      <c r="H61" s="221"/>
      <c r="I61" s="221"/>
      <c r="J61" s="212"/>
    </row>
    <row r="62" spans="1:10" ht="37.9" customHeight="1" x14ac:dyDescent="0.25">
      <c r="B62" s="220"/>
      <c r="C62" s="231"/>
      <c r="D62" s="231"/>
      <c r="E62" s="231"/>
      <c r="F62" s="198"/>
      <c r="G62" s="232"/>
      <c r="H62" s="221"/>
      <c r="I62" s="221"/>
      <c r="J62" s="221"/>
    </row>
    <row r="63" spans="1:10" s="193" customFormat="1" ht="30" customHeight="1" x14ac:dyDescent="0.25">
      <c r="A63" s="213"/>
      <c r="B63" s="233" t="s">
        <v>294</v>
      </c>
      <c r="C63" s="234"/>
      <c r="D63" s="234"/>
      <c r="E63" s="234"/>
      <c r="F63" s="216"/>
      <c r="G63" s="214" t="s">
        <v>295</v>
      </c>
      <c r="H63" s="215"/>
      <c r="I63" s="215"/>
      <c r="J63" s="215"/>
    </row>
    <row r="64" spans="1:10" ht="48" customHeight="1" x14ac:dyDescent="0.25">
      <c r="B64" s="195" t="s">
        <v>242</v>
      </c>
      <c r="C64" s="199" t="s">
        <v>246</v>
      </c>
      <c r="D64" s="199" t="s">
        <v>244</v>
      </c>
      <c r="E64" s="200" t="s">
        <v>245</v>
      </c>
      <c r="F64" s="198"/>
      <c r="G64" s="195" t="s">
        <v>242</v>
      </c>
      <c r="H64" s="199" t="s">
        <v>246</v>
      </c>
      <c r="I64" s="199" t="s">
        <v>244</v>
      </c>
      <c r="J64" s="200" t="s">
        <v>245</v>
      </c>
    </row>
    <row r="65" spans="2:10" ht="30" customHeight="1" x14ac:dyDescent="0.25">
      <c r="B65" s="203" t="s">
        <v>289</v>
      </c>
      <c r="C65" s="204"/>
      <c r="D65" s="204"/>
      <c r="E65" s="204">
        <f>PersonalCare[[#This Row],[Projected 
cost]]-PersonalCare[[#This Row],[Actual 
cost]]</f>
        <v>0</v>
      </c>
      <c r="F65" s="198"/>
      <c r="G65" s="203" t="s">
        <v>296</v>
      </c>
      <c r="H65" s="204"/>
      <c r="I65" s="204"/>
      <c r="J65" s="204">
        <f>Legal[[#This Row],[Projected 
cost]]-Legal[[#This Row],[Actual 
cost]]</f>
        <v>0</v>
      </c>
    </row>
    <row r="66" spans="2:10" ht="30" customHeight="1" x14ac:dyDescent="0.25">
      <c r="B66" s="203" t="s">
        <v>297</v>
      </c>
      <c r="C66" s="204"/>
      <c r="D66" s="204"/>
      <c r="E66" s="204">
        <f>PersonalCare[[#This Row],[Projected 
cost]]-PersonalCare[[#This Row],[Actual 
cost]]</f>
        <v>0</v>
      </c>
      <c r="F66" s="198"/>
      <c r="G66" s="203" t="s">
        <v>298</v>
      </c>
      <c r="H66" s="204"/>
      <c r="I66" s="204"/>
      <c r="J66" s="204">
        <f>Legal[[#This Row],[Projected 
cost]]-Legal[[#This Row],[Actual 
cost]]</f>
        <v>0</v>
      </c>
    </row>
    <row r="67" spans="2:10" ht="30" customHeight="1" x14ac:dyDescent="0.25">
      <c r="B67" s="203" t="s">
        <v>299</v>
      </c>
      <c r="C67" s="204"/>
      <c r="D67" s="204"/>
      <c r="E67" s="204">
        <f>PersonalCare[[#This Row],[Projected 
cost]]-PersonalCare[[#This Row],[Actual 
cost]]</f>
        <v>0</v>
      </c>
      <c r="F67" s="198"/>
      <c r="G67" s="203" t="s">
        <v>300</v>
      </c>
      <c r="H67" s="204"/>
      <c r="I67" s="204"/>
      <c r="J67" s="204">
        <f>Legal[[#This Row],[Projected 
cost]]-Legal[[#This Row],[Actual 
cost]]</f>
        <v>0</v>
      </c>
    </row>
    <row r="68" spans="2:10" ht="30" customHeight="1" x14ac:dyDescent="0.25">
      <c r="B68" s="203" t="s">
        <v>301</v>
      </c>
      <c r="C68" s="204"/>
      <c r="D68" s="204"/>
      <c r="E68" s="204">
        <f>PersonalCare[[#This Row],[Projected 
cost]]-PersonalCare[[#This Row],[Actual 
cost]]</f>
        <v>0</v>
      </c>
      <c r="F68" s="198"/>
      <c r="G68" s="203" t="s">
        <v>16</v>
      </c>
      <c r="H68" s="204"/>
      <c r="I68" s="204"/>
      <c r="J68" s="204">
        <f>Legal[[#This Row],[Projected 
cost]]-Legal[[#This Row],[Actual 
cost]]</f>
        <v>0</v>
      </c>
    </row>
    <row r="69" spans="2:10" ht="30" customHeight="1" x14ac:dyDescent="0.25">
      <c r="B69" s="203" t="s">
        <v>302</v>
      </c>
      <c r="C69" s="204"/>
      <c r="D69" s="204"/>
      <c r="E69" s="204">
        <f>PersonalCare[[#This Row],[Projected 
cost]]-PersonalCare[[#This Row],[Actual 
cost]]</f>
        <v>0</v>
      </c>
      <c r="F69" s="198"/>
      <c r="G69" s="205" t="s">
        <v>262</v>
      </c>
      <c r="H69" s="224"/>
      <c r="I69" s="224"/>
      <c r="J69" s="207">
        <f>SUBTOTAL(109,Legal[Difference])</f>
        <v>0</v>
      </c>
    </row>
    <row r="70" spans="2:10" ht="30" customHeight="1" x14ac:dyDescent="0.25">
      <c r="B70" s="203" t="s">
        <v>303</v>
      </c>
      <c r="C70" s="204"/>
      <c r="D70" s="204"/>
      <c r="E70" s="204">
        <f>PersonalCare[[#This Row],[Projected 
cost]]-PersonalCare[[#This Row],[Actual 
cost]]</f>
        <v>0</v>
      </c>
      <c r="F70" s="198"/>
      <c r="G70" s="210"/>
      <c r="H70" s="210"/>
      <c r="I70" s="210"/>
      <c r="J70" s="210"/>
    </row>
    <row r="71" spans="2:10" ht="30" customHeight="1" x14ac:dyDescent="0.25">
      <c r="B71" s="203" t="s">
        <v>16</v>
      </c>
      <c r="C71" s="204"/>
      <c r="D71" s="204"/>
      <c r="E71" s="204">
        <f>PersonalCare[[#This Row],[Projected 
cost]]-PersonalCare[[#This Row],[Actual 
cost]]</f>
        <v>0</v>
      </c>
      <c r="F71" s="198"/>
      <c r="G71" s="210"/>
      <c r="H71" s="210"/>
      <c r="I71" s="210"/>
      <c r="J71" s="210"/>
    </row>
    <row r="72" spans="2:10" ht="30" customHeight="1" x14ac:dyDescent="0.25">
      <c r="B72" s="205" t="s">
        <v>262</v>
      </c>
      <c r="C72" s="224"/>
      <c r="D72" s="224"/>
      <c r="E72" s="207">
        <f>SUBTOTAL(109,PersonalCare[Difference])</f>
        <v>0</v>
      </c>
      <c r="F72" s="198"/>
      <c r="G72" s="210"/>
      <c r="H72" s="210"/>
      <c r="I72" s="210"/>
      <c r="J72" s="210"/>
    </row>
    <row r="73" spans="2:10" ht="30" customHeight="1" x14ac:dyDescent="0.25">
      <c r="B73" s="235"/>
      <c r="C73" s="235"/>
      <c r="D73" s="235"/>
      <c r="E73" s="235"/>
      <c r="F73" s="198"/>
      <c r="G73" s="236" t="s">
        <v>304</v>
      </c>
      <c r="H73" s="236"/>
      <c r="I73" s="236"/>
      <c r="J73" s="237">
        <f>SUBTOTAL(109,Housing[Projected
cost],Transportation[Projected 
cost],Insurance[Projected
cost],Food[Projected 
cost],Pets[Projected 
cost],PersonalCare[Projected 
cost],Entertainment[Projected 
cost],Loans[Projected 
cost],Taxes[Projected 
cost],Savings[Projected 
cost],Gifts[Projected 
cost],Legal[Projected 
cost])</f>
        <v>1195</v>
      </c>
    </row>
    <row r="74" spans="2:10" ht="30" customHeight="1" x14ac:dyDescent="0.25">
      <c r="F74" s="198"/>
      <c r="G74" s="236"/>
      <c r="H74" s="236"/>
      <c r="I74" s="236"/>
      <c r="J74" s="237"/>
    </row>
    <row r="75" spans="2:10" ht="30" customHeight="1" x14ac:dyDescent="0.25">
      <c r="F75" s="198"/>
      <c r="G75" s="238" t="s">
        <v>305</v>
      </c>
      <c r="H75" s="238"/>
      <c r="I75" s="238"/>
      <c r="J75" s="239">
        <f>SUBTOTAL(109,Housing[Actual 
cost],Transportation[Actual 
cost],Insurance[Actual 
cost],Food[Actual 
cost],Pets[Actual 
cost],PersonalCare[Actual 
cost],Entertainment[Actual 
cost],Loans[Actual 
cost],Taxes[Actual 
cost],Savings[Actual 
cost],Gifts[Actual 
cost],Legal[Actual 
cost])</f>
        <v>1236</v>
      </c>
    </row>
    <row r="76" spans="2:10" ht="30" customHeight="1" x14ac:dyDescent="0.25">
      <c r="F76" s="198"/>
      <c r="G76" s="238"/>
      <c r="H76" s="238"/>
      <c r="I76" s="238"/>
      <c r="J76" s="239"/>
    </row>
    <row r="77" spans="2:10" ht="24.95" customHeight="1" x14ac:dyDescent="0.25">
      <c r="F77" s="198"/>
      <c r="G77" s="240" t="s">
        <v>306</v>
      </c>
      <c r="H77" s="240"/>
      <c r="I77" s="240"/>
      <c r="J77" s="241">
        <f>J73-J75</f>
        <v>-41</v>
      </c>
    </row>
    <row r="78" spans="2:10" ht="24.95" customHeight="1" x14ac:dyDescent="0.25">
      <c r="F78" s="198"/>
      <c r="G78" s="240"/>
      <c r="H78" s="240"/>
      <c r="I78" s="240"/>
      <c r="J78" s="241"/>
    </row>
    <row r="79" spans="2:10" ht="24.95" customHeight="1" x14ac:dyDescent="0.25">
      <c r="F79" s="198"/>
    </row>
    <row r="80" spans="2:10" ht="24.95" customHeight="1" x14ac:dyDescent="0.25">
      <c r="F80" s="198"/>
    </row>
    <row r="81" spans="6:6" ht="24.95" customHeight="1" x14ac:dyDescent="0.25">
      <c r="F81" s="198"/>
    </row>
  </sheetData>
  <mergeCells count="26">
    <mergeCell ref="G77:I78"/>
    <mergeCell ref="J77:J78"/>
    <mergeCell ref="B63:E63"/>
    <mergeCell ref="G63:J63"/>
    <mergeCell ref="G73:I74"/>
    <mergeCell ref="J73:J74"/>
    <mergeCell ref="G75:I76"/>
    <mergeCell ref="J75:J76"/>
    <mergeCell ref="B39:E39"/>
    <mergeCell ref="G39:J39"/>
    <mergeCell ref="B47:E47"/>
    <mergeCell ref="G47:J47"/>
    <mergeCell ref="B54:E54"/>
    <mergeCell ref="G54:J54"/>
    <mergeCell ref="E8:G9"/>
    <mergeCell ref="H8:H9"/>
    <mergeCell ref="B9:C9"/>
    <mergeCell ref="B28:E28"/>
    <mergeCell ref="G28:J28"/>
    <mergeCell ref="G38:J38"/>
    <mergeCell ref="B2:H2"/>
    <mergeCell ref="B4:C4"/>
    <mergeCell ref="E4:G5"/>
    <mergeCell ref="H4:H5"/>
    <mergeCell ref="E6:G7"/>
    <mergeCell ref="H6:H7"/>
  </mergeCells>
  <dataValidations count="12">
    <dataValidation allowBlank="1" showInputMessage="1" showErrorMessage="1" prompt="Enter details in Pets table starting in cell at right and in Gifts table starting in cell G55. Next instruction is in cell A64." sqref="A55" xr:uid="{77EDA262-F2F9-422D-AB64-826A2B258A48}"/>
    <dataValidation allowBlank="1" showInputMessage="1" showErrorMessage="1" prompt="Total Projected Cost is auto calculated in cell J73, Total Actual Cost in J75, and Total Difference in J77." sqref="A73" xr:uid="{E71A4CE0-E80F-4F00-843B-11F60C056632}"/>
    <dataValidation allowBlank="1" showInputMessage="1" showErrorMessage="1" prompt="Enter details in Personal Care table starting in cell at right and in Legal table starting in cell G64. Next instruction is in cell A73." sqref="A64" xr:uid="{23A12456-EB14-417E-B63C-81ADA4BD1853}"/>
    <dataValidation allowBlank="1" showInputMessage="1" showErrorMessage="1" prompt="Enter details in Food table starting in cell at right and in Savings table starting in cell G48. Next instruction is in cell A55." sqref="A48" xr:uid="{06AE552A-AAF7-4265-85DB-CCE43C8AEAD2}"/>
    <dataValidation allowBlank="1" showInputMessage="1" showErrorMessage="1" prompt="Enter details in Insurance table starting in cell at right and in Taxes table starting in cell G40. Next instruction is in cell A48." sqref="A40" xr:uid="{BDAA0207-FFD7-4865-8988-0D8C935062E6}"/>
    <dataValidation allowBlank="1" showInputMessage="1" showErrorMessage="1" prompt="Enter details in Transportation table starting in cell at right and in Loans table starting in cell G29. Next instruction is in cell A40." sqref="A29" xr:uid="{86EED4A0-9FB4-413E-8942-5A5FB31028CA}"/>
    <dataValidation allowBlank="1" showInputMessage="1" showErrorMessage="1" prompt="Enter details in Housing table starting in cell at right and in Entertainment table starting in cell G15. Next instruction is in cell A29." sqref="A15" xr:uid="{C959364B-72FA-4303-BF65-A0C45AAFC0BC}"/>
    <dataValidation allowBlank="1" showInputMessage="1" showErrorMessage="1" prompt="Actual Monthly Income label is in cell at right. Enter Income 1 in cell C10 and Extra Income in C11 to calculate Total monthly income in C12. Next instruction is in cell A15." sqref="A9" xr:uid="{FE58E156-F9FC-4FAB-AA5F-6FE5523D41D3}"/>
    <dataValidation allowBlank="1" showInputMessage="1" showErrorMessage="1" prompt="Projected Balance is auto calculated in cell H4, Actual Balance in H6, and Difference in H8. Next instruction is in cell A9." sqref="A7" xr:uid="{50BC83E6-75D5-4648-9B96-17A364E05CFD}"/>
    <dataValidation allowBlank="1" showInputMessage="1" showErrorMessage="1" prompt="Projected Monthly Income label is in cell at right. Enter Income 1 in cell C5 and Extra Income in C6 to calculate Total monthly income in C7. Next instruction is in cell A7." sqref="A4" xr:uid="{FEC66D69-96C0-4EA2-BAF0-FA9EFD94F73C}"/>
    <dataValidation allowBlank="1" showInputMessage="1" showErrorMessage="1" prompt="Title of this worksheet is in cell B2. Next instruction is in cell A4." sqref="A2" xr:uid="{2B60309F-1749-4CCA-87B9-5878E1F613C1}"/>
    <dataValidation allowBlank="1" showInputMessage="1" showErrorMessage="1" prompt="Create a Personal Monthly Budget in this worksheet. Helpful instructions on how to use this worksheet are in cells in this column. Arrow down to get started." sqref="A1" xr:uid="{51EC2E42-5DE6-4790-8B27-35CB7742DEA4}"/>
  </dataValidations>
  <pageMargins left="0.7" right="0.7" top="0.75" bottom="0.75" header="0.3" footer="0.3"/>
  <drawing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B6138-5E93-42E4-8030-5C005EDA391C}">
  <dimension ref="A1:T39"/>
  <sheetViews>
    <sheetView workbookViewId="0">
      <selection activeCell="G3" sqref="G3"/>
    </sheetView>
  </sheetViews>
  <sheetFormatPr defaultColWidth="7.5703125" defaultRowHeight="21" customHeight="1" x14ac:dyDescent="0.3"/>
  <cols>
    <col min="1" max="1" width="3.42578125" style="244" customWidth="1"/>
    <col min="2" max="2" width="35.28515625" style="244" bestFit="1" customWidth="1"/>
    <col min="3" max="3" width="13.28515625" style="244" bestFit="1" customWidth="1"/>
    <col min="4" max="4" width="13.5703125" style="244" bestFit="1" customWidth="1"/>
    <col min="5" max="5" width="13.7109375" style="244" bestFit="1" customWidth="1"/>
    <col min="6" max="6" width="13.5703125" style="244" bestFit="1" customWidth="1"/>
    <col min="7" max="7" width="13.42578125" style="244" bestFit="1" customWidth="1"/>
    <col min="8" max="8" width="13.28515625" style="244" bestFit="1" customWidth="1"/>
    <col min="9" max="9" width="13.140625" style="244" bestFit="1" customWidth="1"/>
    <col min="10" max="10" width="14.85546875" style="244" bestFit="1" customWidth="1"/>
    <col min="11" max="11" width="13.85546875" style="244" bestFit="1" customWidth="1"/>
    <col min="12" max="12" width="14.7109375" style="244" bestFit="1" customWidth="1"/>
    <col min="13" max="13" width="14.140625" style="244" bestFit="1" customWidth="1"/>
    <col min="14" max="14" width="15" style="244" bestFit="1" customWidth="1"/>
    <col min="15" max="15" width="42.28515625" style="244" bestFit="1" customWidth="1"/>
    <col min="16" max="16" width="3.5703125" style="244" bestFit="1" customWidth="1"/>
    <col min="17" max="17" width="1.28515625" style="244" customWidth="1"/>
    <col min="18" max="19" width="7.5703125" style="244"/>
    <col min="20" max="20" width="9.28515625" style="244" customWidth="1"/>
    <col min="21" max="16384" width="7.5703125" style="244"/>
  </cols>
  <sheetData>
    <row r="1" spans="1:20" ht="18.75" x14ac:dyDescent="0.3">
      <c r="A1" s="242"/>
      <c r="B1" s="243"/>
      <c r="C1" s="243"/>
      <c r="D1" s="243"/>
      <c r="E1" s="243"/>
      <c r="F1" s="243"/>
      <c r="G1" s="243"/>
      <c r="H1" s="243"/>
      <c r="I1" s="243"/>
      <c r="J1" s="243"/>
      <c r="K1" s="243"/>
      <c r="L1" s="243"/>
      <c r="M1" s="243"/>
      <c r="N1" s="243"/>
      <c r="O1" s="243"/>
      <c r="P1" s="243" t="s">
        <v>307</v>
      </c>
    </row>
    <row r="2" spans="1:20" ht="21.75" customHeight="1" thickBot="1" x14ac:dyDescent="0.4">
      <c r="A2" s="243"/>
      <c r="B2" s="245" t="s">
        <v>308</v>
      </c>
      <c r="C2" s="245"/>
      <c r="D2" s="245"/>
      <c r="E2" s="246"/>
      <c r="F2" s="247"/>
      <c r="G2" s="247"/>
      <c r="H2" s="247"/>
      <c r="I2" s="247"/>
      <c r="J2" s="247"/>
      <c r="K2" s="248"/>
      <c r="L2" s="249"/>
      <c r="M2" s="249"/>
      <c r="N2" s="250"/>
      <c r="O2" s="251" t="s">
        <v>309</v>
      </c>
      <c r="P2" s="243"/>
    </row>
    <row r="3" spans="1:20" ht="20.25" customHeight="1" thickTop="1" thickBot="1" x14ac:dyDescent="0.35">
      <c r="A3" s="243"/>
      <c r="B3" s="245"/>
      <c r="C3" s="245"/>
      <c r="D3" s="245"/>
      <c r="E3" s="252"/>
      <c r="F3" s="253"/>
      <c r="G3" s="253"/>
      <c r="H3" s="253"/>
      <c r="I3" s="253"/>
      <c r="J3" s="253"/>
      <c r="K3" s="248"/>
      <c r="L3" s="254"/>
      <c r="M3" s="254"/>
      <c r="N3" s="250"/>
      <c r="O3" s="255" t="s">
        <v>310</v>
      </c>
      <c r="P3" s="243"/>
    </row>
    <row r="4" spans="1:20" ht="20.25" customHeight="1" thickTop="1" thickBot="1" x14ac:dyDescent="0.35">
      <c r="A4" s="243"/>
      <c r="B4" s="256"/>
      <c r="C4" s="256"/>
      <c r="D4" s="256"/>
      <c r="E4" s="252"/>
      <c r="F4" s="253"/>
      <c r="G4" s="253"/>
      <c r="H4" s="253"/>
      <c r="I4" s="253"/>
      <c r="J4" s="253"/>
      <c r="K4" s="257"/>
      <c r="L4" s="257"/>
      <c r="M4" s="257"/>
      <c r="N4" s="250"/>
      <c r="O4" s="250"/>
      <c r="P4" s="243"/>
    </row>
    <row r="5" spans="1:20" ht="22.5" customHeight="1" thickTop="1" thickBot="1" x14ac:dyDescent="0.35">
      <c r="A5" s="243"/>
      <c r="B5" s="258" t="s">
        <v>311</v>
      </c>
      <c r="C5" s="259"/>
      <c r="D5" s="259"/>
      <c r="E5" s="260"/>
      <c r="F5" s="259"/>
      <c r="G5" s="259"/>
      <c r="H5" s="259"/>
      <c r="I5" s="260"/>
      <c r="J5" s="259"/>
      <c r="K5" s="259"/>
      <c r="L5" s="259"/>
      <c r="M5" s="259"/>
      <c r="N5" s="260"/>
      <c r="O5" s="259"/>
      <c r="P5" s="248"/>
      <c r="R5" s="261"/>
      <c r="S5" s="262"/>
      <c r="T5" s="262"/>
    </row>
    <row r="6" spans="1:20" s="267" customFormat="1" x14ac:dyDescent="0.35">
      <c r="A6" s="263"/>
      <c r="B6" s="264" t="s">
        <v>312</v>
      </c>
      <c r="C6" s="265" t="s">
        <v>313</v>
      </c>
      <c r="D6" s="265" t="s">
        <v>314</v>
      </c>
      <c r="E6" s="266" t="s">
        <v>315</v>
      </c>
      <c r="F6" s="265" t="s">
        <v>316</v>
      </c>
      <c r="G6" s="265" t="s">
        <v>317</v>
      </c>
      <c r="H6" s="265" t="s">
        <v>318</v>
      </c>
      <c r="I6" s="265" t="s">
        <v>319</v>
      </c>
      <c r="J6" s="265" t="s">
        <v>320</v>
      </c>
      <c r="K6" s="265" t="s">
        <v>321</v>
      </c>
      <c r="L6" s="265" t="s">
        <v>322</v>
      </c>
      <c r="M6" s="265" t="s">
        <v>323</v>
      </c>
      <c r="N6" s="265" t="s">
        <v>324</v>
      </c>
      <c r="O6" s="265" t="s">
        <v>325</v>
      </c>
      <c r="P6" s="263"/>
    </row>
    <row r="7" spans="1:20" ht="18.75" x14ac:dyDescent="0.3">
      <c r="A7" s="248"/>
      <c r="B7" s="268" t="s">
        <v>326</v>
      </c>
      <c r="C7" s="269">
        <v>85000</v>
      </c>
      <c r="D7" s="269">
        <v>85000</v>
      </c>
      <c r="E7" s="269">
        <v>85000</v>
      </c>
      <c r="F7" s="269">
        <v>87500</v>
      </c>
      <c r="G7" s="269">
        <v>87500</v>
      </c>
      <c r="H7" s="269">
        <v>87500</v>
      </c>
      <c r="I7" s="269">
        <v>87500</v>
      </c>
      <c r="J7" s="269">
        <v>92400</v>
      </c>
      <c r="K7" s="269">
        <v>92400</v>
      </c>
      <c r="L7" s="269">
        <v>92400</v>
      </c>
      <c r="M7" s="269">
        <v>92400</v>
      </c>
      <c r="N7" s="269">
        <v>92400</v>
      </c>
      <c r="O7" s="269">
        <f>SUM(C7:N7)</f>
        <v>1067000</v>
      </c>
      <c r="P7" s="248"/>
      <c r="R7" s="262"/>
      <c r="S7" s="262"/>
      <c r="T7" s="262"/>
    </row>
    <row r="8" spans="1:20" ht="18.75" x14ac:dyDescent="0.3">
      <c r="A8" s="248"/>
      <c r="B8" s="268" t="s">
        <v>327</v>
      </c>
      <c r="C8" s="269">
        <f>C7*0.27</f>
        <v>22950</v>
      </c>
      <c r="D8" s="269">
        <f t="shared" ref="D8:N8" si="0">D7*0.27</f>
        <v>22950</v>
      </c>
      <c r="E8" s="269">
        <f t="shared" si="0"/>
        <v>22950</v>
      </c>
      <c r="F8" s="269">
        <f t="shared" si="0"/>
        <v>23625</v>
      </c>
      <c r="G8" s="269">
        <f t="shared" si="0"/>
        <v>23625</v>
      </c>
      <c r="H8" s="269">
        <f t="shared" si="0"/>
        <v>23625</v>
      </c>
      <c r="I8" s="269">
        <f t="shared" si="0"/>
        <v>23625</v>
      </c>
      <c r="J8" s="269">
        <f t="shared" si="0"/>
        <v>24948</v>
      </c>
      <c r="K8" s="269">
        <f t="shared" si="0"/>
        <v>24948</v>
      </c>
      <c r="L8" s="269">
        <f t="shared" si="0"/>
        <v>24948</v>
      </c>
      <c r="M8" s="269">
        <f t="shared" si="0"/>
        <v>24948</v>
      </c>
      <c r="N8" s="269">
        <f t="shared" si="0"/>
        <v>24948</v>
      </c>
      <c r="O8" s="269">
        <f>SUM(C8:N8)</f>
        <v>288090</v>
      </c>
      <c r="P8" s="248"/>
      <c r="R8" s="262"/>
      <c r="S8" s="262"/>
      <c r="T8" s="262"/>
    </row>
    <row r="9" spans="1:20" ht="18.75" x14ac:dyDescent="0.3">
      <c r="A9" s="248"/>
      <c r="B9" s="268" t="s">
        <v>262</v>
      </c>
      <c r="C9" s="269">
        <f>SUBTOTAL(109,EmployeePlan37[Jan])</f>
        <v>107950</v>
      </c>
      <c r="D9" s="269">
        <f>SUBTOTAL(109,EmployeePlan37[Feb])</f>
        <v>107950</v>
      </c>
      <c r="E9" s="269">
        <f>SUBTOTAL(109,EmployeePlan37[Mar])</f>
        <v>107950</v>
      </c>
      <c r="F9" s="269">
        <f>SUBTOTAL(109,EmployeePlan37[Apr])</f>
        <v>111125</v>
      </c>
      <c r="G9" s="269">
        <f>SUBTOTAL(109,EmployeePlan37[May])</f>
        <v>111125</v>
      </c>
      <c r="H9" s="269">
        <f>SUBTOTAL(109,EmployeePlan37[Jun])</f>
        <v>111125</v>
      </c>
      <c r="I9" s="269">
        <f>SUBTOTAL(109,EmployeePlan37[Jul])</f>
        <v>111125</v>
      </c>
      <c r="J9" s="269">
        <f>SUBTOTAL(109,EmployeePlan37[Aug])</f>
        <v>117348</v>
      </c>
      <c r="K9" s="269">
        <f>SUBTOTAL(109,EmployeePlan37[Sep])</f>
        <v>117348</v>
      </c>
      <c r="L9" s="269">
        <f>SUBTOTAL(109,EmployeePlan37[Oct])</f>
        <v>117348</v>
      </c>
      <c r="M9" s="269">
        <f>SUBTOTAL(109,EmployeePlan37[Nov])</f>
        <v>117348</v>
      </c>
      <c r="N9" s="269">
        <f>SUBTOTAL(109,EmployeePlan37[Dec])</f>
        <v>117348</v>
      </c>
      <c r="O9" s="269">
        <f>SUBTOTAL(109,EmployeePlan37[YEAR])</f>
        <v>1355090</v>
      </c>
      <c r="P9" s="248"/>
      <c r="R9" s="262"/>
      <c r="S9" s="262"/>
      <c r="T9" s="262"/>
    </row>
    <row r="10" spans="1:20" ht="18.75" x14ac:dyDescent="0.3">
      <c r="A10" s="248"/>
      <c r="B10" s="270"/>
      <c r="C10" s="270"/>
      <c r="D10" s="270"/>
      <c r="E10" s="270"/>
      <c r="F10" s="270"/>
      <c r="G10" s="270"/>
      <c r="H10" s="270"/>
      <c r="I10" s="270"/>
      <c r="J10" s="270"/>
      <c r="K10" s="270"/>
      <c r="L10" s="270"/>
      <c r="M10" s="270"/>
      <c r="N10" s="270"/>
      <c r="O10" s="270"/>
      <c r="P10" s="248"/>
      <c r="R10" s="262"/>
      <c r="S10" s="262"/>
      <c r="T10" s="262"/>
    </row>
    <row r="11" spans="1:20" s="267" customFormat="1" x14ac:dyDescent="0.35">
      <c r="A11" s="263"/>
      <c r="B11" s="264" t="s">
        <v>328</v>
      </c>
      <c r="C11" s="265" t="s">
        <v>313</v>
      </c>
      <c r="D11" s="265" t="s">
        <v>314</v>
      </c>
      <c r="E11" s="266" t="s">
        <v>315</v>
      </c>
      <c r="F11" s="265" t="s">
        <v>316</v>
      </c>
      <c r="G11" s="265" t="s">
        <v>317</v>
      </c>
      <c r="H11" s="265" t="s">
        <v>318</v>
      </c>
      <c r="I11" s="265" t="s">
        <v>319</v>
      </c>
      <c r="J11" s="265" t="s">
        <v>320</v>
      </c>
      <c r="K11" s="265" t="s">
        <v>321</v>
      </c>
      <c r="L11" s="265" t="s">
        <v>322</v>
      </c>
      <c r="M11" s="265" t="s">
        <v>323</v>
      </c>
      <c r="N11" s="265" t="s">
        <v>324</v>
      </c>
      <c r="O11" s="265" t="s">
        <v>325</v>
      </c>
      <c r="P11" s="263"/>
    </row>
    <row r="12" spans="1:20" ht="18.75" x14ac:dyDescent="0.3">
      <c r="A12" s="248"/>
      <c r="B12" s="268" t="s">
        <v>329</v>
      </c>
      <c r="C12" s="269">
        <v>9800</v>
      </c>
      <c r="D12" s="269">
        <v>9800</v>
      </c>
      <c r="E12" s="269">
        <v>9800</v>
      </c>
      <c r="F12" s="269">
        <v>9800</v>
      </c>
      <c r="G12" s="269">
        <v>9800</v>
      </c>
      <c r="H12" s="269">
        <v>9800</v>
      </c>
      <c r="I12" s="269">
        <v>9800</v>
      </c>
      <c r="J12" s="269">
        <v>9800</v>
      </c>
      <c r="K12" s="269">
        <v>9800</v>
      </c>
      <c r="L12" s="269">
        <v>9800</v>
      </c>
      <c r="M12" s="269">
        <v>9800</v>
      </c>
      <c r="N12" s="269">
        <v>9800</v>
      </c>
      <c r="O12" s="269">
        <f t="shared" ref="O12:O19" si="1">SUM(C12:N12)</f>
        <v>117600</v>
      </c>
      <c r="P12" s="248"/>
      <c r="R12" s="262"/>
      <c r="S12" s="262"/>
      <c r="T12" s="262"/>
    </row>
    <row r="13" spans="1:20" ht="18.75" x14ac:dyDescent="0.3">
      <c r="A13" s="248"/>
      <c r="B13" s="268" t="s">
        <v>253</v>
      </c>
      <c r="C13" s="269">
        <v>300</v>
      </c>
      <c r="D13" s="269">
        <v>400</v>
      </c>
      <c r="E13" s="269">
        <v>400</v>
      </c>
      <c r="F13" s="269">
        <v>100</v>
      </c>
      <c r="G13" s="269">
        <v>100</v>
      </c>
      <c r="H13" s="269">
        <v>100</v>
      </c>
      <c r="I13" s="269">
        <v>100</v>
      </c>
      <c r="J13" s="269">
        <v>100</v>
      </c>
      <c r="K13" s="269">
        <v>100</v>
      </c>
      <c r="L13" s="269">
        <v>100</v>
      </c>
      <c r="M13" s="269">
        <v>400</v>
      </c>
      <c r="N13" s="269">
        <v>400</v>
      </c>
      <c r="O13" s="269">
        <f t="shared" si="1"/>
        <v>2600</v>
      </c>
      <c r="P13" s="248"/>
      <c r="R13" s="262"/>
      <c r="S13" s="262"/>
      <c r="T13" s="262"/>
    </row>
    <row r="14" spans="1:20" ht="18.75" x14ac:dyDescent="0.3">
      <c r="A14" s="248"/>
      <c r="B14" s="268" t="s">
        <v>330</v>
      </c>
      <c r="C14" s="269">
        <v>300</v>
      </c>
      <c r="D14" s="269">
        <v>300</v>
      </c>
      <c r="E14" s="269">
        <v>300</v>
      </c>
      <c r="F14" s="269">
        <v>300</v>
      </c>
      <c r="G14" s="269">
        <v>300</v>
      </c>
      <c r="H14" s="269">
        <v>300</v>
      </c>
      <c r="I14" s="269">
        <v>300</v>
      </c>
      <c r="J14" s="269">
        <v>300</v>
      </c>
      <c r="K14" s="269">
        <v>300</v>
      </c>
      <c r="L14" s="269">
        <v>300</v>
      </c>
      <c r="M14" s="269">
        <v>300</v>
      </c>
      <c r="N14" s="269">
        <v>300</v>
      </c>
      <c r="O14" s="269">
        <f t="shared" si="1"/>
        <v>3600</v>
      </c>
      <c r="P14" s="248"/>
      <c r="R14" s="262"/>
      <c r="S14" s="262"/>
      <c r="T14" s="262"/>
    </row>
    <row r="15" spans="1:20" ht="18.75" x14ac:dyDescent="0.3">
      <c r="A15" s="248"/>
      <c r="B15" s="268" t="s">
        <v>331</v>
      </c>
      <c r="C15" s="269">
        <v>40</v>
      </c>
      <c r="D15" s="269">
        <v>40</v>
      </c>
      <c r="E15" s="269">
        <v>40</v>
      </c>
      <c r="F15" s="269">
        <v>40</v>
      </c>
      <c r="G15" s="269">
        <v>40</v>
      </c>
      <c r="H15" s="269">
        <v>40</v>
      </c>
      <c r="I15" s="269">
        <v>40</v>
      </c>
      <c r="J15" s="269">
        <v>40</v>
      </c>
      <c r="K15" s="269">
        <v>40</v>
      </c>
      <c r="L15" s="269">
        <v>40</v>
      </c>
      <c r="M15" s="269">
        <v>40</v>
      </c>
      <c r="N15" s="269">
        <v>40</v>
      </c>
      <c r="O15" s="269">
        <f t="shared" si="1"/>
        <v>480</v>
      </c>
      <c r="P15" s="248"/>
    </row>
    <row r="16" spans="1:20" ht="18.75" x14ac:dyDescent="0.3">
      <c r="A16" s="248"/>
      <c r="B16" s="268" t="s">
        <v>183</v>
      </c>
      <c r="C16" s="269">
        <v>250</v>
      </c>
      <c r="D16" s="269">
        <v>250</v>
      </c>
      <c r="E16" s="269">
        <v>250</v>
      </c>
      <c r="F16" s="269">
        <v>250</v>
      </c>
      <c r="G16" s="269">
        <v>250</v>
      </c>
      <c r="H16" s="269">
        <v>250</v>
      </c>
      <c r="I16" s="269">
        <v>250</v>
      </c>
      <c r="J16" s="269">
        <v>250</v>
      </c>
      <c r="K16" s="269">
        <v>250</v>
      </c>
      <c r="L16" s="269">
        <v>250</v>
      </c>
      <c r="M16" s="269">
        <v>250</v>
      </c>
      <c r="N16" s="269">
        <v>250</v>
      </c>
      <c r="O16" s="269">
        <f t="shared" si="1"/>
        <v>3000</v>
      </c>
      <c r="P16" s="248"/>
    </row>
    <row r="17" spans="1:16" ht="18.75" x14ac:dyDescent="0.3">
      <c r="A17" s="248"/>
      <c r="B17" s="268" t="s">
        <v>332</v>
      </c>
      <c r="C17" s="269">
        <v>180</v>
      </c>
      <c r="D17" s="269">
        <v>180</v>
      </c>
      <c r="E17" s="269">
        <v>180</v>
      </c>
      <c r="F17" s="269">
        <v>180</v>
      </c>
      <c r="G17" s="269">
        <v>180</v>
      </c>
      <c r="H17" s="269">
        <v>180</v>
      </c>
      <c r="I17" s="269">
        <v>180</v>
      </c>
      <c r="J17" s="269">
        <v>180</v>
      </c>
      <c r="K17" s="269">
        <v>180</v>
      </c>
      <c r="L17" s="269">
        <v>180</v>
      </c>
      <c r="M17" s="269">
        <v>180</v>
      </c>
      <c r="N17" s="269">
        <v>180</v>
      </c>
      <c r="O17" s="269">
        <f t="shared" si="1"/>
        <v>2160</v>
      </c>
      <c r="P17" s="248"/>
    </row>
    <row r="18" spans="1:16" ht="18.75" x14ac:dyDescent="0.3">
      <c r="A18" s="248"/>
      <c r="B18" s="268" t="s">
        <v>333</v>
      </c>
      <c r="C18" s="269">
        <v>200</v>
      </c>
      <c r="D18" s="269">
        <v>200</v>
      </c>
      <c r="E18" s="269">
        <v>200</v>
      </c>
      <c r="F18" s="269">
        <v>200</v>
      </c>
      <c r="G18" s="269">
        <v>200</v>
      </c>
      <c r="H18" s="269">
        <v>200</v>
      </c>
      <c r="I18" s="269">
        <v>200</v>
      </c>
      <c r="J18" s="269">
        <v>200</v>
      </c>
      <c r="K18" s="269">
        <v>200</v>
      </c>
      <c r="L18" s="269">
        <v>200</v>
      </c>
      <c r="M18" s="269">
        <v>200</v>
      </c>
      <c r="N18" s="269">
        <v>200</v>
      </c>
      <c r="O18" s="269">
        <f t="shared" si="1"/>
        <v>2400</v>
      </c>
      <c r="P18" s="248"/>
    </row>
    <row r="19" spans="1:16" ht="18.75" x14ac:dyDescent="0.3">
      <c r="A19" s="248"/>
      <c r="B19" s="268" t="s">
        <v>334</v>
      </c>
      <c r="C19" s="269">
        <v>600</v>
      </c>
      <c r="D19" s="269">
        <v>600</v>
      </c>
      <c r="E19" s="269">
        <v>600</v>
      </c>
      <c r="F19" s="269">
        <v>600</v>
      </c>
      <c r="G19" s="269">
        <v>600</v>
      </c>
      <c r="H19" s="269">
        <v>600</v>
      </c>
      <c r="I19" s="269">
        <v>600</v>
      </c>
      <c r="J19" s="269">
        <v>600</v>
      </c>
      <c r="K19" s="269">
        <v>600</v>
      </c>
      <c r="L19" s="269">
        <v>600</v>
      </c>
      <c r="M19" s="269">
        <v>600</v>
      </c>
      <c r="N19" s="269">
        <v>600</v>
      </c>
      <c r="O19" s="269">
        <f t="shared" si="1"/>
        <v>7200</v>
      </c>
      <c r="P19" s="248"/>
    </row>
    <row r="20" spans="1:16" ht="18.75" x14ac:dyDescent="0.3">
      <c r="A20" s="248"/>
      <c r="B20" s="268" t="s">
        <v>262</v>
      </c>
      <c r="C20" s="269">
        <f>SUBTOTAL(109,OfficePlan34[Jan])</f>
        <v>11670</v>
      </c>
      <c r="D20" s="269">
        <f>SUBTOTAL(109,OfficePlan34[Feb])</f>
        <v>11770</v>
      </c>
      <c r="E20" s="269">
        <f>SUBTOTAL(109,OfficePlan34[Mar])</f>
        <v>11770</v>
      </c>
      <c r="F20" s="269">
        <f>SUBTOTAL(109,OfficePlan34[Apr])</f>
        <v>11470</v>
      </c>
      <c r="G20" s="269">
        <f>SUBTOTAL(109,OfficePlan34[May])</f>
        <v>11470</v>
      </c>
      <c r="H20" s="269">
        <f>SUBTOTAL(109,OfficePlan34[Jun])</f>
        <v>11470</v>
      </c>
      <c r="I20" s="269">
        <f>SUBTOTAL(109,OfficePlan34[Jul])</f>
        <v>11470</v>
      </c>
      <c r="J20" s="269">
        <f>SUBTOTAL(109,OfficePlan34[Aug])</f>
        <v>11470</v>
      </c>
      <c r="K20" s="269">
        <f>SUBTOTAL(109,OfficePlan34[Sep])</f>
        <v>11470</v>
      </c>
      <c r="L20" s="269">
        <f>SUBTOTAL(109,OfficePlan34[Oct])</f>
        <v>11470</v>
      </c>
      <c r="M20" s="269">
        <f>SUBTOTAL(109,OfficePlan34[Nov])</f>
        <v>11770</v>
      </c>
      <c r="N20" s="269">
        <f>SUBTOTAL(109,OfficePlan34[Dec])</f>
        <v>11770</v>
      </c>
      <c r="O20" s="269">
        <f>SUBTOTAL(109,OfficePlan34[YEAR])</f>
        <v>139040</v>
      </c>
      <c r="P20" s="248"/>
    </row>
    <row r="21" spans="1:16" ht="18.75" x14ac:dyDescent="0.3">
      <c r="A21" s="248"/>
      <c r="B21" s="271"/>
      <c r="C21" s="271"/>
      <c r="D21" s="271"/>
      <c r="E21" s="271"/>
      <c r="F21" s="271"/>
      <c r="G21" s="271"/>
      <c r="H21" s="271"/>
      <c r="I21" s="271"/>
      <c r="J21" s="271"/>
      <c r="K21" s="271"/>
      <c r="L21" s="271"/>
      <c r="M21" s="271"/>
      <c r="N21" s="271"/>
      <c r="O21" s="271"/>
      <c r="P21" s="248"/>
    </row>
    <row r="22" spans="1:16" s="267" customFormat="1" x14ac:dyDescent="0.35">
      <c r="A22" s="263"/>
      <c r="B22" s="264" t="s">
        <v>335</v>
      </c>
      <c r="C22" s="265" t="s">
        <v>313</v>
      </c>
      <c r="D22" s="265" t="s">
        <v>314</v>
      </c>
      <c r="E22" s="266" t="s">
        <v>315</v>
      </c>
      <c r="F22" s="265" t="s">
        <v>316</v>
      </c>
      <c r="G22" s="265" t="s">
        <v>317</v>
      </c>
      <c r="H22" s="265" t="s">
        <v>318</v>
      </c>
      <c r="I22" s="265" t="s">
        <v>319</v>
      </c>
      <c r="J22" s="265" t="s">
        <v>320</v>
      </c>
      <c r="K22" s="265" t="s">
        <v>321</v>
      </c>
      <c r="L22" s="265" t="s">
        <v>322</v>
      </c>
      <c r="M22" s="265" t="s">
        <v>323</v>
      </c>
      <c r="N22" s="265" t="s">
        <v>324</v>
      </c>
      <c r="O22" s="265" t="s">
        <v>325</v>
      </c>
      <c r="P22" s="263"/>
    </row>
    <row r="23" spans="1:16" ht="18.75" x14ac:dyDescent="0.3">
      <c r="A23" s="248"/>
      <c r="B23" s="268" t="s">
        <v>336</v>
      </c>
      <c r="C23" s="269">
        <v>500</v>
      </c>
      <c r="D23" s="269">
        <v>500</v>
      </c>
      <c r="E23" s="269">
        <v>500</v>
      </c>
      <c r="F23" s="269">
        <v>500</v>
      </c>
      <c r="G23" s="269">
        <v>500</v>
      </c>
      <c r="H23" s="269">
        <v>500</v>
      </c>
      <c r="I23" s="269">
        <v>500</v>
      </c>
      <c r="J23" s="269">
        <v>500</v>
      </c>
      <c r="K23" s="269">
        <v>500</v>
      </c>
      <c r="L23" s="269">
        <v>500</v>
      </c>
      <c r="M23" s="269">
        <v>500</v>
      </c>
      <c r="N23" s="269">
        <v>500</v>
      </c>
      <c r="O23" s="269">
        <f t="shared" ref="O23:O28" si="2">SUM(C23:N23)</f>
        <v>6000</v>
      </c>
      <c r="P23" s="248"/>
    </row>
    <row r="24" spans="1:16" ht="18.75" x14ac:dyDescent="0.3">
      <c r="A24" s="248"/>
      <c r="B24" s="268" t="s">
        <v>337</v>
      </c>
      <c r="C24" s="269">
        <v>200</v>
      </c>
      <c r="D24" s="269">
        <v>200</v>
      </c>
      <c r="E24" s="269">
        <v>200</v>
      </c>
      <c r="F24" s="269">
        <v>200</v>
      </c>
      <c r="G24" s="269">
        <v>200</v>
      </c>
      <c r="H24" s="269">
        <v>1000</v>
      </c>
      <c r="I24" s="269">
        <v>200</v>
      </c>
      <c r="J24" s="269">
        <v>200</v>
      </c>
      <c r="K24" s="269">
        <v>200</v>
      </c>
      <c r="L24" s="269">
        <v>200</v>
      </c>
      <c r="M24" s="269">
        <v>200</v>
      </c>
      <c r="N24" s="269">
        <v>1000</v>
      </c>
      <c r="O24" s="269">
        <f t="shared" si="2"/>
        <v>4000</v>
      </c>
      <c r="P24" s="248"/>
    </row>
    <row r="25" spans="1:16" ht="18.75" x14ac:dyDescent="0.3">
      <c r="A25" s="248"/>
      <c r="B25" s="268" t="s">
        <v>338</v>
      </c>
      <c r="C25" s="269">
        <v>5000</v>
      </c>
      <c r="D25" s="269">
        <v>0</v>
      </c>
      <c r="E25" s="269">
        <v>0</v>
      </c>
      <c r="F25" s="269">
        <v>5000</v>
      </c>
      <c r="G25" s="269">
        <v>0</v>
      </c>
      <c r="H25" s="269">
        <v>0</v>
      </c>
      <c r="I25" s="269">
        <v>5000</v>
      </c>
      <c r="J25" s="269">
        <v>0</v>
      </c>
      <c r="K25" s="269">
        <v>0</v>
      </c>
      <c r="L25" s="269">
        <v>5000</v>
      </c>
      <c r="M25" s="269">
        <v>0</v>
      </c>
      <c r="N25" s="269">
        <v>0</v>
      </c>
      <c r="O25" s="269">
        <f t="shared" si="2"/>
        <v>20000</v>
      </c>
      <c r="P25" s="248"/>
    </row>
    <row r="26" spans="1:16" ht="18.75" x14ac:dyDescent="0.3">
      <c r="A26" s="248"/>
      <c r="B26" s="268" t="s">
        <v>339</v>
      </c>
      <c r="C26" s="269">
        <v>200</v>
      </c>
      <c r="D26" s="269">
        <v>200</v>
      </c>
      <c r="E26" s="269">
        <v>200</v>
      </c>
      <c r="F26" s="269">
        <v>200</v>
      </c>
      <c r="G26" s="269">
        <v>200</v>
      </c>
      <c r="H26" s="269">
        <v>200</v>
      </c>
      <c r="I26" s="269">
        <v>200</v>
      </c>
      <c r="J26" s="269">
        <v>200</v>
      </c>
      <c r="K26" s="269">
        <v>200</v>
      </c>
      <c r="L26" s="269">
        <v>200</v>
      </c>
      <c r="M26" s="269">
        <v>200</v>
      </c>
      <c r="N26" s="269">
        <v>200</v>
      </c>
      <c r="O26" s="269">
        <f t="shared" si="2"/>
        <v>2400</v>
      </c>
      <c r="P26" s="248"/>
    </row>
    <row r="27" spans="1:16" ht="18.75" x14ac:dyDescent="0.3">
      <c r="A27" s="248"/>
      <c r="B27" s="268" t="s">
        <v>340</v>
      </c>
      <c r="C27" s="269">
        <v>2000</v>
      </c>
      <c r="D27" s="269">
        <v>2000</v>
      </c>
      <c r="E27" s="269">
        <v>2000</v>
      </c>
      <c r="F27" s="269">
        <v>5000</v>
      </c>
      <c r="G27" s="269">
        <v>2000</v>
      </c>
      <c r="H27" s="269">
        <v>2000</v>
      </c>
      <c r="I27" s="269">
        <v>2000</v>
      </c>
      <c r="J27" s="269">
        <v>5000</v>
      </c>
      <c r="K27" s="269">
        <v>2000</v>
      </c>
      <c r="L27" s="269">
        <v>2000</v>
      </c>
      <c r="M27" s="269">
        <v>2000</v>
      </c>
      <c r="N27" s="269">
        <v>5000</v>
      </c>
      <c r="O27" s="269">
        <f t="shared" si="2"/>
        <v>33000</v>
      </c>
      <c r="P27" s="248"/>
    </row>
    <row r="28" spans="1:16" ht="18.75" x14ac:dyDescent="0.3">
      <c r="A28" s="248"/>
      <c r="B28" s="268" t="s">
        <v>341</v>
      </c>
      <c r="C28" s="269">
        <v>200</v>
      </c>
      <c r="D28" s="269">
        <v>200</v>
      </c>
      <c r="E28" s="269">
        <v>200</v>
      </c>
      <c r="F28" s="269">
        <v>200</v>
      </c>
      <c r="G28" s="269">
        <v>200</v>
      </c>
      <c r="H28" s="269">
        <v>200</v>
      </c>
      <c r="I28" s="269">
        <v>200</v>
      </c>
      <c r="J28" s="269">
        <v>200</v>
      </c>
      <c r="K28" s="269">
        <v>200</v>
      </c>
      <c r="L28" s="269">
        <v>200</v>
      </c>
      <c r="M28" s="269">
        <v>200</v>
      </c>
      <c r="N28" s="269">
        <v>200</v>
      </c>
      <c r="O28" s="269">
        <f t="shared" si="2"/>
        <v>2400</v>
      </c>
      <c r="P28" s="248"/>
    </row>
    <row r="29" spans="1:16" ht="18.75" x14ac:dyDescent="0.3">
      <c r="A29" s="248"/>
      <c r="B29" s="268" t="s">
        <v>262</v>
      </c>
      <c r="C29" s="269">
        <f>SUBTOTAL(109,MarketingPlan35[Jan])</f>
        <v>8100</v>
      </c>
      <c r="D29" s="269">
        <f>SUBTOTAL(109,MarketingPlan35[Feb])</f>
        <v>3100</v>
      </c>
      <c r="E29" s="269">
        <f>SUBTOTAL(109,MarketingPlan35[Mar])</f>
        <v>3100</v>
      </c>
      <c r="F29" s="269">
        <f>SUBTOTAL(109,MarketingPlan35[Apr])</f>
        <v>11100</v>
      </c>
      <c r="G29" s="269">
        <f>SUBTOTAL(109,MarketingPlan35[May])</f>
        <v>3100</v>
      </c>
      <c r="H29" s="269">
        <f>SUBTOTAL(109,MarketingPlan35[Jun])</f>
        <v>3900</v>
      </c>
      <c r="I29" s="269">
        <f>SUBTOTAL(109,MarketingPlan35[Jul])</f>
        <v>8100</v>
      </c>
      <c r="J29" s="269">
        <f>SUBTOTAL(109,MarketingPlan35[Aug])</f>
        <v>6100</v>
      </c>
      <c r="K29" s="269">
        <f>SUBTOTAL(109,MarketingPlan35[Sep])</f>
        <v>3100</v>
      </c>
      <c r="L29" s="269">
        <f>SUBTOTAL(109,MarketingPlan35[Oct])</f>
        <v>8100</v>
      </c>
      <c r="M29" s="269">
        <f>SUBTOTAL(109,MarketingPlan35[Nov])</f>
        <v>3100</v>
      </c>
      <c r="N29" s="269">
        <f>SUBTOTAL(109,MarketingPlan35[Dec])</f>
        <v>6900</v>
      </c>
      <c r="O29" s="269">
        <f>SUBTOTAL(109,MarketingPlan35[YEAR])</f>
        <v>67800</v>
      </c>
      <c r="P29" s="248"/>
    </row>
    <row r="30" spans="1:16" ht="18.75" x14ac:dyDescent="0.3">
      <c r="A30" s="248"/>
      <c r="B30" s="272"/>
      <c r="C30" s="272"/>
      <c r="D30" s="272"/>
      <c r="E30" s="272"/>
      <c r="F30" s="272"/>
      <c r="G30" s="272"/>
      <c r="H30" s="272"/>
      <c r="I30" s="272"/>
      <c r="J30" s="272"/>
      <c r="K30" s="272"/>
      <c r="L30" s="272"/>
      <c r="M30" s="272"/>
      <c r="N30" s="272"/>
      <c r="O30" s="272"/>
      <c r="P30" s="248"/>
    </row>
    <row r="31" spans="1:16" s="267" customFormat="1" x14ac:dyDescent="0.35">
      <c r="A31" s="263"/>
      <c r="B31" s="264" t="s">
        <v>342</v>
      </c>
      <c r="C31" s="265" t="s">
        <v>313</v>
      </c>
      <c r="D31" s="265" t="s">
        <v>314</v>
      </c>
      <c r="E31" s="266" t="s">
        <v>315</v>
      </c>
      <c r="F31" s="265" t="s">
        <v>316</v>
      </c>
      <c r="G31" s="265" t="s">
        <v>317</v>
      </c>
      <c r="H31" s="265" t="s">
        <v>318</v>
      </c>
      <c r="I31" s="265" t="s">
        <v>319</v>
      </c>
      <c r="J31" s="265" t="s">
        <v>320</v>
      </c>
      <c r="K31" s="265" t="s">
        <v>321</v>
      </c>
      <c r="L31" s="265" t="s">
        <v>322</v>
      </c>
      <c r="M31" s="265" t="s">
        <v>323</v>
      </c>
      <c r="N31" s="265" t="s">
        <v>324</v>
      </c>
      <c r="O31" s="265" t="s">
        <v>325</v>
      </c>
      <c r="P31" s="263"/>
    </row>
    <row r="32" spans="1:16" ht="18.75" x14ac:dyDescent="0.3">
      <c r="A32" s="248"/>
      <c r="B32" s="268" t="s">
        <v>343</v>
      </c>
      <c r="C32" s="269">
        <v>2000</v>
      </c>
      <c r="D32" s="269">
        <v>2000</v>
      </c>
      <c r="E32" s="269">
        <v>2000</v>
      </c>
      <c r="F32" s="269">
        <v>2000</v>
      </c>
      <c r="G32" s="269">
        <v>2000</v>
      </c>
      <c r="H32" s="269">
        <v>2000</v>
      </c>
      <c r="I32" s="269">
        <v>2000</v>
      </c>
      <c r="J32" s="269">
        <v>2000</v>
      </c>
      <c r="K32" s="269">
        <v>2000</v>
      </c>
      <c r="L32" s="269">
        <v>2000</v>
      </c>
      <c r="M32" s="269">
        <v>2000</v>
      </c>
      <c r="N32" s="269">
        <v>2000</v>
      </c>
      <c r="O32" s="269">
        <f>SUM(C32:N32)</f>
        <v>24000</v>
      </c>
      <c r="P32" s="248"/>
    </row>
    <row r="33" spans="1:16" ht="18.75" x14ac:dyDescent="0.3">
      <c r="A33" s="248"/>
      <c r="B33" s="268" t="s">
        <v>344</v>
      </c>
      <c r="C33" s="269">
        <v>2000</v>
      </c>
      <c r="D33" s="269">
        <v>2000</v>
      </c>
      <c r="E33" s="269">
        <v>2000</v>
      </c>
      <c r="F33" s="269">
        <v>2000</v>
      </c>
      <c r="G33" s="269">
        <v>2000</v>
      </c>
      <c r="H33" s="269">
        <v>2000</v>
      </c>
      <c r="I33" s="269">
        <v>2000</v>
      </c>
      <c r="J33" s="269">
        <v>2000</v>
      </c>
      <c r="K33" s="269">
        <v>2000</v>
      </c>
      <c r="L33" s="269">
        <v>2000</v>
      </c>
      <c r="M33" s="269">
        <v>2000</v>
      </c>
      <c r="N33" s="269">
        <v>2000</v>
      </c>
      <c r="O33" s="269">
        <f>SUM(C33:N33)</f>
        <v>24000</v>
      </c>
      <c r="P33" s="248"/>
    </row>
    <row r="34" spans="1:16" ht="18.75" x14ac:dyDescent="0.3">
      <c r="A34" s="248"/>
      <c r="B34" s="268" t="s">
        <v>262</v>
      </c>
      <c r="C34" s="269">
        <f>SUBTOTAL(109,TrainingAndTravelPlan36[Jan])</f>
        <v>4000</v>
      </c>
      <c r="D34" s="269">
        <f>SUBTOTAL(109,TrainingAndTravelPlan36[Feb])</f>
        <v>4000</v>
      </c>
      <c r="E34" s="269">
        <f>SUBTOTAL(109,TrainingAndTravelPlan36[Mar])</f>
        <v>4000</v>
      </c>
      <c r="F34" s="269">
        <f>SUBTOTAL(109,TrainingAndTravelPlan36[Apr])</f>
        <v>4000</v>
      </c>
      <c r="G34" s="269">
        <f>SUBTOTAL(109,TrainingAndTravelPlan36[May])</f>
        <v>4000</v>
      </c>
      <c r="H34" s="269">
        <f>SUBTOTAL(109,TrainingAndTravelPlan36[Jun])</f>
        <v>4000</v>
      </c>
      <c r="I34" s="269">
        <f>SUBTOTAL(109,TrainingAndTravelPlan36[Jul])</f>
        <v>4000</v>
      </c>
      <c r="J34" s="269">
        <f>SUBTOTAL(109,TrainingAndTravelPlan36[Aug])</f>
        <v>4000</v>
      </c>
      <c r="K34" s="269">
        <f>SUBTOTAL(109,TrainingAndTravelPlan36[Sep])</f>
        <v>4000</v>
      </c>
      <c r="L34" s="269">
        <f>SUBTOTAL(109,TrainingAndTravelPlan36[Oct])</f>
        <v>4000</v>
      </c>
      <c r="M34" s="269">
        <f>SUBTOTAL(109,TrainingAndTravelPlan36[Nov])</f>
        <v>4000</v>
      </c>
      <c r="N34" s="269">
        <f>SUBTOTAL(109,TrainingAndTravelPlan36[Dec])</f>
        <v>4000</v>
      </c>
      <c r="O34" s="269">
        <f>SUBTOTAL(109,TrainingAndTravelPlan36[YEAR])</f>
        <v>48000</v>
      </c>
      <c r="P34" s="248"/>
    </row>
    <row r="35" spans="1:16" ht="18.75" x14ac:dyDescent="0.3">
      <c r="A35" s="248"/>
      <c r="B35" s="272"/>
      <c r="C35" s="272"/>
      <c r="D35" s="272"/>
      <c r="E35" s="272"/>
      <c r="F35" s="272"/>
      <c r="G35" s="272"/>
      <c r="H35" s="272"/>
      <c r="I35" s="272"/>
      <c r="J35" s="272"/>
      <c r="K35" s="272"/>
      <c r="L35" s="272"/>
      <c r="M35" s="272"/>
      <c r="N35" s="272"/>
      <c r="O35" s="272"/>
      <c r="P35" s="248"/>
    </row>
    <row r="36" spans="1:16" ht="21.75" thickBot="1" x14ac:dyDescent="0.35">
      <c r="A36" s="248"/>
      <c r="B36" s="273" t="s">
        <v>345</v>
      </c>
      <c r="C36" s="274" t="s">
        <v>313</v>
      </c>
      <c r="D36" s="274" t="s">
        <v>314</v>
      </c>
      <c r="E36" s="274" t="s">
        <v>315</v>
      </c>
      <c r="F36" s="274" t="s">
        <v>316</v>
      </c>
      <c r="G36" s="274" t="s">
        <v>317</v>
      </c>
      <c r="H36" s="274" t="s">
        <v>318</v>
      </c>
      <c r="I36" s="274" t="s">
        <v>319</v>
      </c>
      <c r="J36" s="274" t="s">
        <v>320</v>
      </c>
      <c r="K36" s="274" t="s">
        <v>321</v>
      </c>
      <c r="L36" s="274" t="s">
        <v>322</v>
      </c>
      <c r="M36" s="274" t="s">
        <v>323</v>
      </c>
      <c r="N36" s="274" t="s">
        <v>324</v>
      </c>
      <c r="O36" s="274" t="s">
        <v>346</v>
      </c>
      <c r="P36" s="248"/>
    </row>
    <row r="37" spans="1:16" ht="18.75" x14ac:dyDescent="0.3">
      <c r="A37" s="248"/>
      <c r="B37" s="268" t="s">
        <v>347</v>
      </c>
      <c r="C37" s="269">
        <f>TrainingAndTravelPlan36[[#Totals],[Jan]]+MarketingPlan35[[#Totals],[Jan]]+OfficePlan34[[#Totals],[Jan]]+EmployeePlan37[[#Totals],[Jan]]</f>
        <v>131720</v>
      </c>
      <c r="D37" s="269">
        <f>TrainingAndTravelPlan36[[#Totals],[Feb]]+MarketingPlan35[[#Totals],[Feb]]+OfficePlan34[[#Totals],[Feb]]+EmployeePlan37[[#Totals],[Feb]]</f>
        <v>126820</v>
      </c>
      <c r="E37" s="269">
        <f>TrainingAndTravelPlan36[[#Totals],[Mar]]+MarketingPlan35[[#Totals],[Mar]]+OfficePlan34[[#Totals],[Mar]]+EmployeePlan37[[#Totals],[Mar]]</f>
        <v>126820</v>
      </c>
      <c r="F37" s="269">
        <f>TrainingAndTravelPlan36[[#Totals],[Apr]]+MarketingPlan35[[#Totals],[Apr]]+OfficePlan34[[#Totals],[Apr]]+EmployeePlan37[[#Totals],[Apr]]</f>
        <v>137695</v>
      </c>
      <c r="G37" s="269">
        <f>TrainingAndTravelPlan36[[#Totals],[May]]+MarketingPlan35[[#Totals],[May]]+OfficePlan34[[#Totals],[May]]+EmployeePlan37[[#Totals],[May]]</f>
        <v>129695</v>
      </c>
      <c r="H37" s="269">
        <f>TrainingAndTravelPlan36[[#Totals],[Jun]]+MarketingPlan35[[#Totals],[Jun]]+OfficePlan34[[#Totals],[Jun]]+EmployeePlan37[[#Totals],[Jun]]</f>
        <v>130495</v>
      </c>
      <c r="I37" s="269">
        <f>TrainingAndTravelPlan36[[#Totals],[Jul]]+MarketingPlan35[[#Totals],[Jul]]+OfficePlan34[[#Totals],[Jul]]+EmployeePlan37[[#Totals],[Jul]]</f>
        <v>134695</v>
      </c>
      <c r="J37" s="269">
        <f>TrainingAndTravelPlan36[[#Totals],[Aug]]+MarketingPlan35[[#Totals],[Aug]]+OfficePlan34[[#Totals],[Aug]]+EmployeePlan37[[#Totals],[Aug]]</f>
        <v>138918</v>
      </c>
      <c r="K37" s="269">
        <f>TrainingAndTravelPlan36[[#Totals],[Sep]]+MarketingPlan35[[#Totals],[Sep]]+OfficePlan34[[#Totals],[Sep]]+EmployeePlan37[[#Totals],[Sep]]</f>
        <v>135918</v>
      </c>
      <c r="L37" s="269">
        <f>TrainingAndTravelPlan36[[#Totals],[Oct]]+MarketingPlan35[[#Totals],[Oct]]+OfficePlan34[[#Totals],[Oct]]+EmployeePlan37[[#Totals],[Oct]]</f>
        <v>140918</v>
      </c>
      <c r="M37" s="269">
        <f>TrainingAndTravelPlan36[[#Totals],[Nov]]+MarketingPlan35[[#Totals],[Nov]]+OfficePlan34[[#Totals],[Nov]]+EmployeePlan37[[#Totals],[Nov]]</f>
        <v>136218</v>
      </c>
      <c r="N37" s="269">
        <f>TrainingAndTravelPlan36[[#Totals],[Dec]]+MarketingPlan35[[#Totals],[Dec]]+OfficePlan34[[#Totals],[Dec]]+EmployeePlan37[[#Totals],[Dec]]</f>
        <v>140018</v>
      </c>
      <c r="O37" s="269">
        <f>TrainingAndTravelPlan36[[#Totals],[YEAR]]+MarketingPlan35[[#Totals],[YEAR]]+OfficePlan34[[#Totals],[YEAR]]+EmployeePlan37[[#Totals],[YEAR]]</f>
        <v>1609930</v>
      </c>
      <c r="P37" s="248"/>
    </row>
    <row r="38" spans="1:16" ht="18.75" x14ac:dyDescent="0.3">
      <c r="A38" s="248"/>
      <c r="B38" s="268" t="s">
        <v>348</v>
      </c>
      <c r="C38" s="269">
        <f>SUM($C$37:C37)</f>
        <v>131720</v>
      </c>
      <c r="D38" s="269">
        <f>SUM($C$37:D37)</f>
        <v>258540</v>
      </c>
      <c r="E38" s="269">
        <f>SUM($C$37:E37)</f>
        <v>385360</v>
      </c>
      <c r="F38" s="269">
        <f>SUM($C$37:F37)</f>
        <v>523055</v>
      </c>
      <c r="G38" s="269">
        <f>SUM($C$37:G37)</f>
        <v>652750</v>
      </c>
      <c r="H38" s="269">
        <f>SUM($C$37:H37)</f>
        <v>783245</v>
      </c>
      <c r="I38" s="269">
        <f>SUM($C$37:I37)</f>
        <v>917940</v>
      </c>
      <c r="J38" s="269">
        <f>SUM($C$37:J37)</f>
        <v>1056858</v>
      </c>
      <c r="K38" s="269">
        <f>SUM($C$37:K37)</f>
        <v>1192776</v>
      </c>
      <c r="L38" s="269">
        <f>SUM($C$37:L37)</f>
        <v>1333694</v>
      </c>
      <c r="M38" s="269">
        <f>SUM($C$37:M37)</f>
        <v>1469912</v>
      </c>
      <c r="N38" s="269">
        <f>SUM($C$37:N37)</f>
        <v>1609930</v>
      </c>
      <c r="O38" s="269"/>
      <c r="P38" s="248"/>
    </row>
    <row r="39" spans="1:16" ht="18.75" x14ac:dyDescent="0.3">
      <c r="A39" s="248"/>
      <c r="B39" s="275"/>
      <c r="C39" s="275"/>
      <c r="D39" s="275"/>
      <c r="E39" s="275"/>
      <c r="F39" s="275"/>
      <c r="G39" s="275"/>
      <c r="H39" s="275"/>
      <c r="I39" s="275"/>
      <c r="J39" s="275"/>
      <c r="K39" s="275"/>
      <c r="L39" s="275"/>
      <c r="M39" s="275"/>
      <c r="N39" s="275"/>
      <c r="O39" s="275"/>
      <c r="P39" s="248"/>
    </row>
  </sheetData>
  <mergeCells count="1">
    <mergeCell ref="B2:D3"/>
  </mergeCells>
  <dataValidations count="7">
    <dataValidation allowBlank="1" showInputMessage="1" showErrorMessage="1" prompt="Enter Training/Travel Costs in Training/Travel Plan table starting in cell at right. Next instruction is in cell A36." sqref="A31" xr:uid="{5313E891-A40E-4B38-94D4-8E2588E96F17}"/>
    <dataValidation allowBlank="1" showInputMessage="1" showErrorMessage="1" prompt="Enter Company Name in cell B2. Replace placeholder with your company logo. Title of this worksheet is in cell O2." sqref="A2" xr:uid="{F60464AE-A490-46B6-9D53-30F08C41B8EA}"/>
    <dataValidation allowBlank="1" showInputMessage="1" showErrorMessage="1" prompt="Enter Planned Employee Costs, Office Costs, Marketing Costs, and Training or Travel Cost in respective tables in this worksheet. Totals are auto calculated. Instructions on how to use this worksheet are in cells in this column. Arrow down to get started." sqref="A1" xr:uid="{7F0A5309-3187-49CD-BAAD-3BB8C95D7663}"/>
    <dataValidation allowBlank="1" showInputMessage="1" showErrorMessage="1" prompt="Totals are auto calculated in Planned Total table starting in cell at right." sqref="A36" xr:uid="{2F47D3B0-6EA8-4080-81C6-DD89F825DF44}"/>
    <dataValidation allowBlank="1" showInputMessage="1" showErrorMessage="1" prompt="Enter Marketing Costs in Marketing Plan table starting in cell at right. Next instruction is in cell A31." sqref="A22" xr:uid="{07B99859-0F16-4917-BAB7-588F38DF1BD8}"/>
    <dataValidation allowBlank="1" showInputMessage="1" showErrorMessage="1" prompt="Enter Office Costs in Office Plan table starting in cell at right. Next instruction is in cell A22." sqref="A11" xr:uid="{2F8149D1-7E04-4EEC-A641-B77135E19704}"/>
    <dataValidation allowBlank="1" showInputMessage="1" showErrorMessage="1" prompt="Enter Employee Costs in Employee Plan table starting in cell at right. Next instruction is in cell A11." sqref="A6" xr:uid="{69197489-6CF9-4C8A-B641-5E261583A802}"/>
  </dataValidations>
  <pageMargins left="0.7" right="0.7" top="0.75" bottom="0.75" header="0.3" footer="0.3"/>
  <drawing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4"/>
  <sheetViews>
    <sheetView showGridLines="0" topLeftCell="A21" zoomScale="90" zoomScaleNormal="90" workbookViewId="0">
      <selection activeCell="A2" sqref="A2"/>
    </sheetView>
  </sheetViews>
  <sheetFormatPr defaultRowHeight="12.75" x14ac:dyDescent="0.2"/>
  <cols>
    <col min="1" max="1" width="36" style="5" customWidth="1"/>
    <col min="2" max="2" width="3.7109375" style="5" customWidth="1"/>
    <col min="3" max="3" width="14" style="5" customWidth="1"/>
    <col min="4" max="4" width="4.140625" style="5" customWidth="1"/>
    <col min="5" max="5" width="28" style="5" customWidth="1"/>
    <col min="6" max="6" width="22.28515625" style="5" customWidth="1"/>
    <col min="7" max="7" width="10.42578125" style="5" customWidth="1"/>
    <col min="8" max="16384" width="9.140625" style="5"/>
  </cols>
  <sheetData>
    <row r="1" spans="1:4" ht="23.25" x14ac:dyDescent="0.35">
      <c r="A1" s="28" t="s">
        <v>0</v>
      </c>
      <c r="B1" s="4"/>
    </row>
    <row r="2" spans="1:4" ht="23.25" x14ac:dyDescent="0.35">
      <c r="A2" s="21" t="s">
        <v>56</v>
      </c>
      <c r="B2" s="4"/>
    </row>
    <row r="3" spans="1:4" ht="13.5" customHeight="1" x14ac:dyDescent="0.35">
      <c r="A3" s="21"/>
      <c r="B3" s="4"/>
    </row>
    <row r="5" spans="1:4" ht="15" x14ac:dyDescent="0.2">
      <c r="A5" s="6" t="s">
        <v>1</v>
      </c>
      <c r="B5" s="6"/>
    </row>
    <row r="6" spans="1:4" x14ac:dyDescent="0.2">
      <c r="A6" s="7"/>
      <c r="B6" s="7"/>
      <c r="C6" s="8"/>
      <c r="D6" s="8"/>
    </row>
    <row r="7" spans="1:4" ht="25.5" x14ac:dyDescent="0.2">
      <c r="A7" s="9" t="s">
        <v>65</v>
      </c>
      <c r="B7" s="9"/>
      <c r="C7" s="8"/>
      <c r="D7" s="8"/>
    </row>
    <row r="8" spans="1:4" x14ac:dyDescent="0.2">
      <c r="A8" s="10" t="s">
        <v>66</v>
      </c>
      <c r="B8" s="10"/>
      <c r="C8" s="11">
        <v>0</v>
      </c>
      <c r="D8" s="12"/>
    </row>
    <row r="9" spans="1:4" x14ac:dyDescent="0.2">
      <c r="A9" s="10" t="s">
        <v>57</v>
      </c>
      <c r="B9" s="10"/>
      <c r="C9" s="13">
        <v>0</v>
      </c>
      <c r="D9" s="12"/>
    </row>
    <row r="10" spans="1:4" x14ac:dyDescent="0.2">
      <c r="A10" s="10" t="s">
        <v>57</v>
      </c>
      <c r="B10" s="10"/>
      <c r="C10" s="13">
        <v>0</v>
      </c>
      <c r="D10" s="12"/>
    </row>
    <row r="11" spans="1:4" x14ac:dyDescent="0.2">
      <c r="A11" s="10" t="s">
        <v>57</v>
      </c>
      <c r="B11" s="10"/>
      <c r="C11" s="13">
        <v>0</v>
      </c>
      <c r="D11" s="12"/>
    </row>
    <row r="12" spans="1:4" x14ac:dyDescent="0.2">
      <c r="A12" s="2" t="s">
        <v>2</v>
      </c>
      <c r="B12" s="2"/>
      <c r="C12" s="14">
        <f>SUM(C8:C11)</f>
        <v>0</v>
      </c>
      <c r="D12" s="1"/>
    </row>
    <row r="13" spans="1:4" x14ac:dyDescent="0.2">
      <c r="A13" s="7"/>
      <c r="B13" s="7"/>
    </row>
    <row r="14" spans="1:4" x14ac:dyDescent="0.2">
      <c r="A14" s="3" t="s">
        <v>3</v>
      </c>
      <c r="B14" s="2"/>
    </row>
    <row r="15" spans="1:4" x14ac:dyDescent="0.2">
      <c r="A15" s="7" t="s">
        <v>4</v>
      </c>
      <c r="B15" s="7"/>
      <c r="C15" s="15">
        <v>0</v>
      </c>
      <c r="D15" s="1"/>
    </row>
    <row r="16" spans="1:4" x14ac:dyDescent="0.2">
      <c r="A16" s="7" t="s">
        <v>5</v>
      </c>
      <c r="B16" s="7"/>
      <c r="C16" s="16">
        <v>0</v>
      </c>
      <c r="D16" s="1"/>
    </row>
    <row r="17" spans="1:4" x14ac:dyDescent="0.2">
      <c r="A17" s="7" t="s">
        <v>6</v>
      </c>
      <c r="B17" s="7"/>
      <c r="C17" s="16">
        <v>0</v>
      </c>
      <c r="D17" s="1"/>
    </row>
    <row r="18" spans="1:4" x14ac:dyDescent="0.2">
      <c r="A18" s="7" t="s">
        <v>7</v>
      </c>
      <c r="B18" s="7"/>
      <c r="C18" s="16">
        <v>0</v>
      </c>
      <c r="D18" s="1"/>
    </row>
    <row r="19" spans="1:4" x14ac:dyDescent="0.2">
      <c r="A19" s="2" t="s">
        <v>8</v>
      </c>
      <c r="B19" s="2"/>
      <c r="C19" s="14">
        <f>SUM(C15:C18)</f>
        <v>0</v>
      </c>
      <c r="D19" s="1"/>
    </row>
    <row r="20" spans="1:4" x14ac:dyDescent="0.2">
      <c r="A20" s="7"/>
      <c r="B20" s="7"/>
    </row>
    <row r="21" spans="1:4" x14ac:dyDescent="0.2">
      <c r="A21" s="3" t="s">
        <v>9</v>
      </c>
      <c r="B21" s="2"/>
    </row>
    <row r="22" spans="1:4" x14ac:dyDescent="0.2">
      <c r="A22" s="7" t="s">
        <v>10</v>
      </c>
      <c r="B22" s="7"/>
      <c r="C22" s="15">
        <v>0</v>
      </c>
      <c r="D22" s="1"/>
    </row>
    <row r="23" spans="1:4" x14ac:dyDescent="0.2">
      <c r="A23" s="7" t="s">
        <v>11</v>
      </c>
      <c r="B23" s="7"/>
      <c r="C23" s="16">
        <v>0</v>
      </c>
      <c r="D23" s="1"/>
    </row>
    <row r="24" spans="1:4" x14ac:dyDescent="0.2">
      <c r="A24" s="2" t="s">
        <v>12</v>
      </c>
      <c r="B24" s="2"/>
      <c r="C24" s="14">
        <f>SUM(C22:C23)</f>
        <v>0</v>
      </c>
      <c r="D24" s="1"/>
    </row>
    <row r="25" spans="1:4" x14ac:dyDescent="0.2">
      <c r="A25" s="2"/>
      <c r="B25" s="2"/>
      <c r="C25" s="15"/>
      <c r="D25" s="1"/>
    </row>
    <row r="26" spans="1:4" x14ac:dyDescent="0.2">
      <c r="A26" s="7"/>
      <c r="B26" s="7"/>
    </row>
    <row r="27" spans="1:4" ht="15" x14ac:dyDescent="0.2">
      <c r="A27" s="17" t="s">
        <v>0</v>
      </c>
      <c r="B27" s="17"/>
    </row>
    <row r="28" spans="1:4" x14ac:dyDescent="0.2">
      <c r="A28" s="7"/>
      <c r="B28" s="7"/>
    </row>
    <row r="29" spans="1:4" x14ac:dyDescent="0.2">
      <c r="A29" s="3" t="s">
        <v>58</v>
      </c>
      <c r="B29" s="2"/>
    </row>
    <row r="30" spans="1:4" x14ac:dyDescent="0.2">
      <c r="A30" s="7" t="s">
        <v>13</v>
      </c>
      <c r="B30" s="7"/>
      <c r="C30" s="15">
        <v>0</v>
      </c>
    </row>
    <row r="31" spans="1:4" x14ac:dyDescent="0.2">
      <c r="A31" s="7" t="s">
        <v>14</v>
      </c>
      <c r="B31" s="7"/>
      <c r="C31" s="16">
        <v>0</v>
      </c>
    </row>
    <row r="32" spans="1:4" x14ac:dyDescent="0.2">
      <c r="A32" s="7" t="s">
        <v>15</v>
      </c>
      <c r="B32" s="7"/>
      <c r="C32" s="16">
        <v>0</v>
      </c>
    </row>
    <row r="33" spans="1:3" x14ac:dyDescent="0.2">
      <c r="A33" s="7" t="s">
        <v>16</v>
      </c>
      <c r="B33" s="7"/>
      <c r="C33" s="16">
        <v>0</v>
      </c>
    </row>
    <row r="34" spans="1:3" x14ac:dyDescent="0.2">
      <c r="A34" s="2" t="s">
        <v>59</v>
      </c>
      <c r="B34" s="2"/>
      <c r="C34" s="14">
        <f>SUM(C30:C33)</f>
        <v>0</v>
      </c>
    </row>
    <row r="35" spans="1:3" x14ac:dyDescent="0.2">
      <c r="A35" s="7"/>
      <c r="B35" s="7"/>
    </row>
    <row r="36" spans="1:3" x14ac:dyDescent="0.2">
      <c r="A36" s="3" t="s">
        <v>17</v>
      </c>
      <c r="B36" s="2"/>
    </row>
    <row r="37" spans="1:3" x14ac:dyDescent="0.2">
      <c r="A37" s="7" t="s">
        <v>18</v>
      </c>
      <c r="B37" s="7"/>
      <c r="C37" s="15">
        <v>0</v>
      </c>
    </row>
    <row r="38" spans="1:3" x14ac:dyDescent="0.2">
      <c r="A38" s="7" t="s">
        <v>19</v>
      </c>
      <c r="B38" s="7"/>
      <c r="C38" s="16">
        <v>0</v>
      </c>
    </row>
    <row r="39" spans="1:3" x14ac:dyDescent="0.2">
      <c r="A39" s="7" t="s">
        <v>20</v>
      </c>
      <c r="B39" s="7"/>
      <c r="C39" s="16">
        <v>0</v>
      </c>
    </row>
    <row r="40" spans="1:3" x14ac:dyDescent="0.2">
      <c r="A40" s="7" t="s">
        <v>21</v>
      </c>
      <c r="B40" s="7"/>
      <c r="C40" s="16">
        <v>0</v>
      </c>
    </row>
    <row r="41" spans="1:3" x14ac:dyDescent="0.2">
      <c r="A41" s="2" t="s">
        <v>60</v>
      </c>
      <c r="B41" s="2"/>
      <c r="C41" s="14">
        <f>SUM(C37:C40)</f>
        <v>0</v>
      </c>
    </row>
    <row r="42" spans="1:3" x14ac:dyDescent="0.2">
      <c r="A42" s="7"/>
      <c r="B42" s="7"/>
    </row>
    <row r="43" spans="1:3" x14ac:dyDescent="0.2">
      <c r="A43" s="3" t="s">
        <v>22</v>
      </c>
      <c r="B43" s="2"/>
    </row>
    <row r="44" spans="1:3" x14ac:dyDescent="0.2">
      <c r="A44" s="7" t="s">
        <v>23</v>
      </c>
      <c r="B44" s="7"/>
      <c r="C44" s="15">
        <v>0</v>
      </c>
    </row>
    <row r="45" spans="1:3" x14ac:dyDescent="0.2">
      <c r="A45" s="7" t="s">
        <v>24</v>
      </c>
      <c r="B45" s="7"/>
      <c r="C45" s="16">
        <v>0</v>
      </c>
    </row>
    <row r="46" spans="1:3" x14ac:dyDescent="0.2">
      <c r="A46" s="7" t="s">
        <v>25</v>
      </c>
      <c r="B46" s="7"/>
      <c r="C46" s="16">
        <v>0</v>
      </c>
    </row>
    <row r="47" spans="1:3" x14ac:dyDescent="0.2">
      <c r="A47" s="7" t="s">
        <v>26</v>
      </c>
      <c r="B47" s="7"/>
      <c r="C47" s="16">
        <v>0</v>
      </c>
    </row>
    <row r="48" spans="1:3" x14ac:dyDescent="0.2">
      <c r="A48" s="7" t="s">
        <v>16</v>
      </c>
      <c r="B48" s="7"/>
      <c r="C48" s="16">
        <v>0</v>
      </c>
    </row>
    <row r="49" spans="1:3" x14ac:dyDescent="0.2">
      <c r="A49" s="2" t="s">
        <v>27</v>
      </c>
      <c r="B49" s="2"/>
      <c r="C49" s="14">
        <f>SUM(C44:C48)</f>
        <v>0</v>
      </c>
    </row>
    <row r="50" spans="1:3" x14ac:dyDescent="0.2">
      <c r="A50" s="7"/>
      <c r="B50" s="7"/>
    </row>
    <row r="51" spans="1:3" x14ac:dyDescent="0.2">
      <c r="A51" s="3" t="s">
        <v>28</v>
      </c>
      <c r="B51" s="2"/>
    </row>
    <row r="52" spans="1:3" x14ac:dyDescent="0.2">
      <c r="A52" s="7" t="s">
        <v>89</v>
      </c>
      <c r="B52" s="7"/>
      <c r="C52" s="15">
        <v>0</v>
      </c>
    </row>
    <row r="53" spans="1:3" x14ac:dyDescent="0.2">
      <c r="A53" s="7" t="s">
        <v>61</v>
      </c>
      <c r="B53" s="7"/>
      <c r="C53" s="16">
        <v>0</v>
      </c>
    </row>
    <row r="54" spans="1:3" x14ac:dyDescent="0.2">
      <c r="A54" s="7" t="s">
        <v>62</v>
      </c>
      <c r="B54" s="7"/>
      <c r="C54" s="16">
        <v>0</v>
      </c>
    </row>
    <row r="55" spans="1:3" x14ac:dyDescent="0.2">
      <c r="A55" s="7" t="s">
        <v>63</v>
      </c>
      <c r="B55" s="7"/>
      <c r="C55" s="16">
        <v>0</v>
      </c>
    </row>
    <row r="56" spans="1:3" x14ac:dyDescent="0.2">
      <c r="A56" s="7" t="s">
        <v>64</v>
      </c>
      <c r="B56" s="7"/>
      <c r="C56" s="16">
        <v>0</v>
      </c>
    </row>
    <row r="57" spans="1:3" x14ac:dyDescent="0.2">
      <c r="A57" s="7" t="s">
        <v>16</v>
      </c>
      <c r="B57" s="7"/>
      <c r="C57" s="16">
        <v>0</v>
      </c>
    </row>
    <row r="58" spans="1:3" x14ac:dyDescent="0.2">
      <c r="A58" s="2" t="s">
        <v>29</v>
      </c>
      <c r="B58" s="2"/>
      <c r="C58" s="14">
        <f>SUM(C52:C57)</f>
        <v>0</v>
      </c>
    </row>
    <row r="59" spans="1:3" x14ac:dyDescent="0.2">
      <c r="A59" s="7"/>
      <c r="B59" s="7"/>
    </row>
    <row r="60" spans="1:3" x14ac:dyDescent="0.2">
      <c r="A60" s="3" t="s">
        <v>30</v>
      </c>
      <c r="B60" s="2"/>
    </row>
    <row r="61" spans="1:3" x14ac:dyDescent="0.2">
      <c r="A61" s="7" t="s">
        <v>31</v>
      </c>
      <c r="B61" s="7"/>
      <c r="C61" s="15">
        <v>0</v>
      </c>
    </row>
    <row r="62" spans="1:3" x14ac:dyDescent="0.2">
      <c r="A62" s="7" t="s">
        <v>32</v>
      </c>
      <c r="B62" s="7"/>
      <c r="C62" s="16">
        <v>0</v>
      </c>
    </row>
    <row r="63" spans="1:3" x14ac:dyDescent="0.2">
      <c r="A63" s="7" t="s">
        <v>33</v>
      </c>
      <c r="B63" s="7"/>
      <c r="C63" s="16">
        <v>0</v>
      </c>
    </row>
    <row r="64" spans="1:3" x14ac:dyDescent="0.2">
      <c r="A64" s="7" t="s">
        <v>34</v>
      </c>
      <c r="B64" s="7"/>
      <c r="C64" s="16">
        <v>0</v>
      </c>
    </row>
    <row r="65" spans="1:3" x14ac:dyDescent="0.2">
      <c r="A65" s="7" t="s">
        <v>35</v>
      </c>
      <c r="B65" s="7"/>
      <c r="C65" s="16">
        <v>0</v>
      </c>
    </row>
    <row r="66" spans="1:3" x14ac:dyDescent="0.2">
      <c r="A66" s="2" t="s">
        <v>36</v>
      </c>
      <c r="B66" s="2"/>
      <c r="C66" s="14">
        <f>SUM(C61:C65)</f>
        <v>0</v>
      </c>
    </row>
    <row r="67" spans="1:3" x14ac:dyDescent="0.2">
      <c r="A67" s="7"/>
      <c r="B67" s="7"/>
    </row>
    <row r="68" spans="1:3" ht="25.5" x14ac:dyDescent="0.2">
      <c r="A68" s="3" t="s">
        <v>51</v>
      </c>
      <c r="B68" s="2"/>
    </row>
    <row r="69" spans="1:3" x14ac:dyDescent="0.2">
      <c r="A69" s="7" t="s">
        <v>52</v>
      </c>
      <c r="B69" s="7"/>
      <c r="C69" s="15">
        <v>0</v>
      </c>
    </row>
    <row r="70" spans="1:3" x14ac:dyDescent="0.2">
      <c r="A70" s="7" t="s">
        <v>37</v>
      </c>
      <c r="B70" s="7"/>
      <c r="C70" s="16">
        <v>0</v>
      </c>
    </row>
    <row r="71" spans="1:3" x14ac:dyDescent="0.2">
      <c r="A71" s="7" t="s">
        <v>38</v>
      </c>
      <c r="B71" s="7"/>
      <c r="C71" s="16">
        <v>0</v>
      </c>
    </row>
    <row r="72" spans="1:3" x14ac:dyDescent="0.2">
      <c r="A72" s="7" t="s">
        <v>67</v>
      </c>
      <c r="B72" s="7"/>
      <c r="C72" s="16">
        <v>0</v>
      </c>
    </row>
    <row r="73" spans="1:3" x14ac:dyDescent="0.2">
      <c r="A73" s="7" t="s">
        <v>68</v>
      </c>
      <c r="B73" s="7"/>
      <c r="C73" s="16">
        <v>0</v>
      </c>
    </row>
    <row r="74" spans="1:3" ht="25.5" x14ac:dyDescent="0.2">
      <c r="A74" s="2" t="s">
        <v>69</v>
      </c>
      <c r="B74" s="2"/>
      <c r="C74" s="14">
        <f>SUM(C69:C73)</f>
        <v>0</v>
      </c>
    </row>
    <row r="75" spans="1:3" x14ac:dyDescent="0.2">
      <c r="A75" s="7"/>
      <c r="B75" s="7"/>
    </row>
    <row r="76" spans="1:3" x14ac:dyDescent="0.2">
      <c r="A76" s="3" t="s">
        <v>39</v>
      </c>
      <c r="B76" s="2"/>
    </row>
    <row r="77" spans="1:3" x14ac:dyDescent="0.2">
      <c r="A77" s="7" t="s">
        <v>70</v>
      </c>
      <c r="B77" s="7"/>
      <c r="C77" s="15">
        <v>0</v>
      </c>
    </row>
    <row r="78" spans="1:3" x14ac:dyDescent="0.2">
      <c r="A78" s="7" t="s">
        <v>71</v>
      </c>
      <c r="B78" s="7"/>
      <c r="C78" s="16">
        <v>0</v>
      </c>
    </row>
    <row r="79" spans="1:3" x14ac:dyDescent="0.2">
      <c r="A79" s="2" t="s">
        <v>40</v>
      </c>
      <c r="B79" s="2"/>
      <c r="C79" s="14">
        <f>SUM(C77:C78)</f>
        <v>0</v>
      </c>
    </row>
    <row r="80" spans="1:3" x14ac:dyDescent="0.2">
      <c r="A80" s="7"/>
      <c r="B80" s="7"/>
    </row>
    <row r="81" spans="1:3" x14ac:dyDescent="0.2">
      <c r="A81" s="3" t="s">
        <v>41</v>
      </c>
      <c r="B81" s="2"/>
      <c r="C81" s="15">
        <v>0</v>
      </c>
    </row>
    <row r="82" spans="1:3" x14ac:dyDescent="0.2">
      <c r="A82" s="7"/>
      <c r="B82" s="7"/>
    </row>
    <row r="83" spans="1:3" x14ac:dyDescent="0.2">
      <c r="A83" s="3" t="s">
        <v>42</v>
      </c>
      <c r="B83" s="2"/>
      <c r="C83" s="15">
        <v>0</v>
      </c>
    </row>
    <row r="84" spans="1:3" x14ac:dyDescent="0.2">
      <c r="A84" s="3"/>
      <c r="B84" s="2"/>
      <c r="C84" s="15"/>
    </row>
    <row r="85" spans="1:3" ht="15" x14ac:dyDescent="0.2">
      <c r="A85" s="17" t="s">
        <v>43</v>
      </c>
      <c r="B85" s="7"/>
    </row>
    <row r="86" spans="1:3" x14ac:dyDescent="0.2">
      <c r="A86" s="7"/>
      <c r="B86" s="7"/>
    </row>
    <row r="87" spans="1:3" x14ac:dyDescent="0.2">
      <c r="A87" s="3" t="s">
        <v>1</v>
      </c>
      <c r="B87" s="7"/>
    </row>
    <row r="88" spans="1:3" x14ac:dyDescent="0.2">
      <c r="A88" s="7" t="s">
        <v>72</v>
      </c>
      <c r="B88" s="7"/>
      <c r="C88" s="15">
        <f>C12</f>
        <v>0</v>
      </c>
    </row>
    <row r="89" spans="1:3" x14ac:dyDescent="0.2">
      <c r="A89" s="7" t="s">
        <v>73</v>
      </c>
      <c r="B89" s="7"/>
      <c r="C89" s="16">
        <f>C19</f>
        <v>0</v>
      </c>
    </row>
    <row r="90" spans="1:3" x14ac:dyDescent="0.2">
      <c r="A90" s="7" t="s">
        <v>74</v>
      </c>
      <c r="B90" s="7"/>
      <c r="C90" s="16">
        <f>C24</f>
        <v>0</v>
      </c>
    </row>
    <row r="91" spans="1:3" x14ac:dyDescent="0.2">
      <c r="A91" s="2" t="s">
        <v>44</v>
      </c>
      <c r="B91" s="7"/>
      <c r="C91" s="14">
        <f>SUM(C88:C90)</f>
        <v>0</v>
      </c>
    </row>
    <row r="92" spans="1:3" x14ac:dyDescent="0.2">
      <c r="A92" s="7"/>
      <c r="B92" s="7"/>
    </row>
    <row r="93" spans="1:3" x14ac:dyDescent="0.2">
      <c r="A93" s="3" t="s">
        <v>0</v>
      </c>
      <c r="B93" s="7"/>
    </row>
    <row r="94" spans="1:3" x14ac:dyDescent="0.2">
      <c r="A94" s="7" t="s">
        <v>87</v>
      </c>
      <c r="B94" s="7"/>
      <c r="C94" s="15">
        <f>C34</f>
        <v>0</v>
      </c>
    </row>
    <row r="95" spans="1:3" x14ac:dyDescent="0.2">
      <c r="A95" s="7" t="s">
        <v>75</v>
      </c>
      <c r="B95" s="7"/>
      <c r="C95" s="16">
        <f>C41</f>
        <v>0</v>
      </c>
    </row>
    <row r="96" spans="1:3" x14ac:dyDescent="0.2">
      <c r="A96" s="7" t="s">
        <v>76</v>
      </c>
      <c r="B96" s="7"/>
      <c r="C96" s="16">
        <f>C49</f>
        <v>0</v>
      </c>
    </row>
    <row r="97" spans="1:5" x14ac:dyDescent="0.2">
      <c r="A97" s="7" t="s">
        <v>88</v>
      </c>
      <c r="B97" s="7"/>
      <c r="C97" s="16">
        <f>C58</f>
        <v>0</v>
      </c>
    </row>
    <row r="98" spans="1:5" x14ac:dyDescent="0.2">
      <c r="A98" s="7" t="s">
        <v>77</v>
      </c>
      <c r="B98" s="7"/>
      <c r="C98" s="16">
        <f>C66</f>
        <v>0</v>
      </c>
    </row>
    <row r="99" spans="1:5" x14ac:dyDescent="0.2">
      <c r="A99" s="7" t="s">
        <v>78</v>
      </c>
      <c r="B99" s="7"/>
      <c r="C99" s="16">
        <f>C74</f>
        <v>0</v>
      </c>
    </row>
    <row r="100" spans="1:5" x14ac:dyDescent="0.2">
      <c r="A100" s="7" t="s">
        <v>79</v>
      </c>
      <c r="B100" s="7"/>
      <c r="C100" s="16">
        <f>C79</f>
        <v>0</v>
      </c>
    </row>
    <row r="101" spans="1:5" x14ac:dyDescent="0.2">
      <c r="A101" s="7" t="s">
        <v>80</v>
      </c>
      <c r="B101" s="7"/>
      <c r="C101" s="16">
        <f>C81</f>
        <v>0</v>
      </c>
    </row>
    <row r="102" spans="1:5" x14ac:dyDescent="0.2">
      <c r="A102" s="7" t="s">
        <v>81</v>
      </c>
      <c r="B102" s="7"/>
      <c r="C102" s="16">
        <f>C83</f>
        <v>0</v>
      </c>
    </row>
    <row r="103" spans="1:5" x14ac:dyDescent="0.2">
      <c r="A103" s="2" t="s">
        <v>45</v>
      </c>
      <c r="B103" s="7"/>
      <c r="C103" s="14">
        <f>SUM(C94:C102)</f>
        <v>0</v>
      </c>
    </row>
    <row r="104" spans="1:5" x14ac:dyDescent="0.2">
      <c r="A104" s="2"/>
      <c r="B104" s="7"/>
      <c r="C104" s="15"/>
    </row>
    <row r="105" spans="1:5" x14ac:dyDescent="0.2">
      <c r="A105" s="7"/>
      <c r="B105" s="7"/>
    </row>
    <row r="106" spans="1:5" x14ac:dyDescent="0.2">
      <c r="A106" s="22" t="s">
        <v>46</v>
      </c>
    </row>
    <row r="107" spans="1:5" x14ac:dyDescent="0.2">
      <c r="A107" s="3"/>
    </row>
    <row r="108" spans="1:5" s="7" customFormat="1" x14ac:dyDescent="0.2">
      <c r="A108" s="2" t="s">
        <v>47</v>
      </c>
      <c r="C108" s="23" t="s">
        <v>48</v>
      </c>
      <c r="E108" s="24" t="s">
        <v>49</v>
      </c>
    </row>
    <row r="109" spans="1:5" s="25" customFormat="1" x14ac:dyDescent="0.2">
      <c r="A109" s="25" t="s">
        <v>82</v>
      </c>
      <c r="C109" s="26">
        <v>0</v>
      </c>
    </row>
    <row r="110" spans="1:5" s="25" customFormat="1" x14ac:dyDescent="0.2">
      <c r="A110" s="25" t="s">
        <v>83</v>
      </c>
      <c r="C110" s="27">
        <v>0</v>
      </c>
    </row>
    <row r="111" spans="1:5" s="25" customFormat="1" x14ac:dyDescent="0.2">
      <c r="A111" s="25" t="s">
        <v>83</v>
      </c>
      <c r="C111" s="27">
        <v>0</v>
      </c>
    </row>
    <row r="112" spans="1:5" s="25" customFormat="1" x14ac:dyDescent="0.2">
      <c r="A112" s="25" t="s">
        <v>83</v>
      </c>
      <c r="C112" s="27">
        <v>0</v>
      </c>
    </row>
    <row r="113" spans="1:6" x14ac:dyDescent="0.2">
      <c r="C113" s="16"/>
    </row>
    <row r="115" spans="1:6" x14ac:dyDescent="0.2">
      <c r="A115" s="2" t="s">
        <v>53</v>
      </c>
    </row>
    <row r="116" spans="1:6" x14ac:dyDescent="0.2">
      <c r="A116" s="5" t="s">
        <v>54</v>
      </c>
    </row>
    <row r="117" spans="1:6" x14ac:dyDescent="0.2">
      <c r="A117" s="5" t="s">
        <v>55</v>
      </c>
    </row>
    <row r="118" spans="1:6" x14ac:dyDescent="0.2">
      <c r="A118" s="5" t="s">
        <v>55</v>
      </c>
    </row>
    <row r="119" spans="1:6" x14ac:dyDescent="0.2">
      <c r="A119" s="18"/>
    </row>
    <row r="121" spans="1:6" x14ac:dyDescent="0.2">
      <c r="A121" s="2" t="s">
        <v>50</v>
      </c>
      <c r="F121" s="20"/>
    </row>
    <row r="122" spans="1:6" x14ac:dyDescent="0.2">
      <c r="A122" s="7" t="s">
        <v>84</v>
      </c>
      <c r="F122" s="19"/>
    </row>
    <row r="123" spans="1:6" x14ac:dyDescent="0.2">
      <c r="A123" s="5" t="s">
        <v>85</v>
      </c>
      <c r="F123" s="20"/>
    </row>
    <row r="124" spans="1:6" x14ac:dyDescent="0.2">
      <c r="A124" s="5" t="s">
        <v>86</v>
      </c>
      <c r="F124" s="19"/>
    </row>
  </sheetData>
  <phoneticPr fontId="0" type="noConversion"/>
  <pageMargins left="0.5" right="0.25" top="0.5" bottom="0.5" header="0.25" footer="0.5"/>
  <pageSetup orientation="portrait" r:id="rId1"/>
  <headerFooter alignWithMargins="0"/>
  <rowBreaks count="1" manualBreakCount="1">
    <brk id="84"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358F9-615E-4882-BF85-907148F3F65A}">
  <dimension ref="A2:O50"/>
  <sheetViews>
    <sheetView workbookViewId="0">
      <selection activeCell="I2" sqref="I2"/>
    </sheetView>
  </sheetViews>
  <sheetFormatPr defaultColWidth="7.85546875" defaultRowHeight="15.75" x14ac:dyDescent="0.2"/>
  <cols>
    <col min="1" max="1" width="47.5703125" style="72" customWidth="1"/>
    <col min="2" max="14" width="13.42578125" style="101" customWidth="1"/>
    <col min="15" max="15" width="17.5703125" style="101" bestFit="1" customWidth="1"/>
    <col min="16" max="16384" width="7.85546875" style="101"/>
  </cols>
  <sheetData>
    <row r="2" spans="1:15" s="103" customFormat="1" x14ac:dyDescent="0.25">
      <c r="A2" s="102" t="s">
        <v>160</v>
      </c>
      <c r="G2" s="102" t="s">
        <v>161</v>
      </c>
      <c r="H2" s="102"/>
      <c r="I2" s="102"/>
      <c r="M2" s="102"/>
      <c r="N2" s="104" t="s">
        <v>162</v>
      </c>
      <c r="O2" s="105">
        <v>43466</v>
      </c>
    </row>
    <row r="3" spans="1:15" ht="30" x14ac:dyDescent="0.2">
      <c r="A3" s="106"/>
      <c r="B3" s="107" t="s">
        <v>163</v>
      </c>
      <c r="C3" s="108">
        <f>O2</f>
        <v>43466</v>
      </c>
      <c r="D3" s="108">
        <f>DATE(YEAR(C3),MONTH(C3)+1,1)</f>
        <v>43497</v>
      </c>
      <c r="E3" s="108">
        <f t="shared" ref="E3:N3" si="0">DATE(YEAR(D3),MONTH(D3)+1,1)</f>
        <v>43525</v>
      </c>
      <c r="F3" s="108">
        <f t="shared" si="0"/>
        <v>43556</v>
      </c>
      <c r="G3" s="108">
        <f t="shared" si="0"/>
        <v>43586</v>
      </c>
      <c r="H3" s="108">
        <f t="shared" si="0"/>
        <v>43617</v>
      </c>
      <c r="I3" s="108">
        <f t="shared" si="0"/>
        <v>43647</v>
      </c>
      <c r="J3" s="108">
        <f t="shared" si="0"/>
        <v>43678</v>
      </c>
      <c r="K3" s="108">
        <f t="shared" si="0"/>
        <v>43709</v>
      </c>
      <c r="L3" s="108">
        <f t="shared" si="0"/>
        <v>43739</v>
      </c>
      <c r="M3" s="108">
        <f t="shared" si="0"/>
        <v>43770</v>
      </c>
      <c r="N3" s="108">
        <f t="shared" si="0"/>
        <v>43800</v>
      </c>
      <c r="O3" s="109" t="s">
        <v>164</v>
      </c>
    </row>
    <row r="4" spans="1:15" x14ac:dyDescent="0.2">
      <c r="A4" s="110" t="s">
        <v>165</v>
      </c>
      <c r="B4" s="111"/>
      <c r="C4" s="111">
        <f>B42</f>
        <v>0</v>
      </c>
      <c r="D4" s="111">
        <f t="shared" ref="D4:N4" si="1">C42</f>
        <v>0</v>
      </c>
      <c r="E4" s="111">
        <f t="shared" si="1"/>
        <v>0</v>
      </c>
      <c r="F4" s="111">
        <f t="shared" si="1"/>
        <v>0</v>
      </c>
      <c r="G4" s="111">
        <f t="shared" si="1"/>
        <v>0</v>
      </c>
      <c r="H4" s="111">
        <f t="shared" si="1"/>
        <v>0</v>
      </c>
      <c r="I4" s="111">
        <f t="shared" si="1"/>
        <v>0</v>
      </c>
      <c r="J4" s="111">
        <f t="shared" si="1"/>
        <v>0</v>
      </c>
      <c r="K4" s="111">
        <f t="shared" si="1"/>
        <v>0</v>
      </c>
      <c r="L4" s="111">
        <f t="shared" si="1"/>
        <v>0</v>
      </c>
      <c r="M4" s="111">
        <f t="shared" si="1"/>
        <v>0</v>
      </c>
      <c r="N4" s="111">
        <f t="shared" si="1"/>
        <v>0</v>
      </c>
      <c r="O4" s="111">
        <f>C4</f>
        <v>0</v>
      </c>
    </row>
    <row r="5" spans="1:15" x14ac:dyDescent="0.2">
      <c r="A5" s="112"/>
      <c r="B5" s="113"/>
      <c r="C5" s="113"/>
      <c r="D5" s="113"/>
      <c r="E5" s="113"/>
      <c r="F5" s="113"/>
      <c r="G5" s="113"/>
      <c r="H5" s="113"/>
      <c r="I5" s="113"/>
      <c r="J5" s="113"/>
      <c r="K5" s="113"/>
      <c r="L5" s="113"/>
      <c r="M5" s="113"/>
      <c r="N5" s="113"/>
      <c r="O5" s="113"/>
    </row>
    <row r="6" spans="1:15" x14ac:dyDescent="0.2">
      <c r="A6" s="114" t="s">
        <v>166</v>
      </c>
      <c r="B6" s="115"/>
      <c r="C6" s="115"/>
      <c r="D6" s="115"/>
      <c r="E6" s="115"/>
      <c r="F6" s="115"/>
      <c r="G6" s="115"/>
      <c r="H6" s="115"/>
      <c r="I6" s="115"/>
      <c r="J6" s="115"/>
      <c r="K6" s="115"/>
      <c r="L6" s="115"/>
      <c r="M6" s="115"/>
      <c r="N6" s="115"/>
      <c r="O6" s="116"/>
    </row>
    <row r="7" spans="1:15" x14ac:dyDescent="0.2">
      <c r="A7" s="117" t="s">
        <v>167</v>
      </c>
      <c r="B7" s="111"/>
      <c r="C7" s="111"/>
      <c r="D7" s="111"/>
      <c r="E7" s="111"/>
      <c r="F7" s="111"/>
      <c r="G7" s="111"/>
      <c r="H7" s="111"/>
      <c r="I7" s="111"/>
      <c r="J7" s="111"/>
      <c r="K7" s="111"/>
      <c r="L7" s="111"/>
      <c r="M7" s="111"/>
      <c r="N7" s="111"/>
      <c r="O7" s="111"/>
    </row>
    <row r="8" spans="1:15" x14ac:dyDescent="0.2">
      <c r="A8" s="118" t="s">
        <v>168</v>
      </c>
      <c r="B8" s="119"/>
      <c r="C8" s="119"/>
      <c r="D8" s="119"/>
      <c r="E8" s="119"/>
      <c r="F8" s="119"/>
      <c r="G8" s="119"/>
      <c r="H8" s="119"/>
      <c r="I8" s="119"/>
      <c r="J8" s="119"/>
      <c r="K8" s="119"/>
      <c r="L8" s="119"/>
      <c r="M8" s="119"/>
      <c r="N8" s="119"/>
      <c r="O8" s="119"/>
    </row>
    <row r="9" spans="1:15" x14ac:dyDescent="0.2">
      <c r="A9" s="117" t="s">
        <v>169</v>
      </c>
      <c r="B9" s="111"/>
      <c r="C9" s="111"/>
      <c r="D9" s="111"/>
      <c r="E9" s="111"/>
      <c r="F9" s="111"/>
      <c r="G9" s="111"/>
      <c r="H9" s="111"/>
      <c r="I9" s="111"/>
      <c r="J9" s="111"/>
      <c r="K9" s="111"/>
      <c r="L9" s="111"/>
      <c r="M9" s="111"/>
      <c r="N9" s="111"/>
      <c r="O9" s="111"/>
    </row>
    <row r="10" spans="1:15" x14ac:dyDescent="0.2">
      <c r="A10" s="120" t="s">
        <v>170</v>
      </c>
      <c r="B10" s="121">
        <f>SUM(B7:B9)</f>
        <v>0</v>
      </c>
      <c r="C10" s="121">
        <f t="shared" ref="C10:O10" si="2">SUM(C7:C9)</f>
        <v>0</v>
      </c>
      <c r="D10" s="121">
        <f t="shared" si="2"/>
        <v>0</v>
      </c>
      <c r="E10" s="121">
        <f t="shared" si="2"/>
        <v>0</v>
      </c>
      <c r="F10" s="121">
        <f t="shared" si="2"/>
        <v>0</v>
      </c>
      <c r="G10" s="121">
        <f t="shared" si="2"/>
        <v>0</v>
      </c>
      <c r="H10" s="121">
        <f t="shared" si="2"/>
        <v>0</v>
      </c>
      <c r="I10" s="121">
        <f t="shared" si="2"/>
        <v>0</v>
      </c>
      <c r="J10" s="121">
        <f t="shared" si="2"/>
        <v>0</v>
      </c>
      <c r="K10" s="121">
        <f t="shared" si="2"/>
        <v>0</v>
      </c>
      <c r="L10" s="121">
        <f t="shared" si="2"/>
        <v>0</v>
      </c>
      <c r="M10" s="121">
        <f t="shared" si="2"/>
        <v>0</v>
      </c>
      <c r="N10" s="121">
        <f t="shared" si="2"/>
        <v>0</v>
      </c>
      <c r="O10" s="121">
        <f t="shared" si="2"/>
        <v>0</v>
      </c>
    </row>
    <row r="11" spans="1:15" x14ac:dyDescent="0.2">
      <c r="A11" s="110" t="s">
        <v>171</v>
      </c>
      <c r="B11" s="121">
        <f>(B4+B10)</f>
        <v>0</v>
      </c>
      <c r="C11" s="121">
        <f t="shared" ref="C11:O11" si="3">(C4+C10)</f>
        <v>0</v>
      </c>
      <c r="D11" s="121">
        <f t="shared" si="3"/>
        <v>0</v>
      </c>
      <c r="E11" s="121">
        <f t="shared" si="3"/>
        <v>0</v>
      </c>
      <c r="F11" s="121">
        <f t="shared" si="3"/>
        <v>0</v>
      </c>
      <c r="G11" s="121">
        <f t="shared" si="3"/>
        <v>0</v>
      </c>
      <c r="H11" s="121">
        <f t="shared" si="3"/>
        <v>0</v>
      </c>
      <c r="I11" s="121">
        <f t="shared" si="3"/>
        <v>0</v>
      </c>
      <c r="J11" s="121">
        <f t="shared" si="3"/>
        <v>0</v>
      </c>
      <c r="K11" s="121">
        <f t="shared" si="3"/>
        <v>0</v>
      </c>
      <c r="L11" s="121">
        <f t="shared" si="3"/>
        <v>0</v>
      </c>
      <c r="M11" s="121">
        <f t="shared" si="3"/>
        <v>0</v>
      </c>
      <c r="N11" s="121">
        <f t="shared" si="3"/>
        <v>0</v>
      </c>
      <c r="O11" s="121">
        <f t="shared" si="3"/>
        <v>0</v>
      </c>
    </row>
    <row r="12" spans="1:15" x14ac:dyDescent="0.2">
      <c r="A12" s="122"/>
      <c r="B12" s="123"/>
      <c r="C12" s="123"/>
      <c r="D12" s="123"/>
      <c r="E12" s="123"/>
      <c r="F12" s="123"/>
      <c r="G12" s="123"/>
      <c r="H12" s="123"/>
      <c r="I12" s="123"/>
      <c r="J12" s="123"/>
      <c r="K12" s="123"/>
      <c r="L12" s="123"/>
      <c r="M12" s="123"/>
      <c r="N12" s="123"/>
      <c r="O12" s="123"/>
    </row>
    <row r="13" spans="1:15" x14ac:dyDescent="0.2">
      <c r="A13" s="114" t="s">
        <v>172</v>
      </c>
      <c r="B13" s="124"/>
      <c r="C13" s="124"/>
      <c r="D13" s="124"/>
      <c r="E13" s="124"/>
      <c r="F13" s="124"/>
      <c r="G13" s="124"/>
      <c r="H13" s="124"/>
      <c r="I13" s="124"/>
      <c r="J13" s="124"/>
      <c r="K13" s="124"/>
      <c r="L13" s="124"/>
      <c r="M13" s="124"/>
      <c r="N13" s="124"/>
      <c r="O13" s="116"/>
    </row>
    <row r="14" spans="1:15" x14ac:dyDescent="0.2">
      <c r="A14" s="117" t="s">
        <v>173</v>
      </c>
      <c r="B14" s="111"/>
      <c r="C14" s="111"/>
      <c r="D14" s="111"/>
      <c r="E14" s="111"/>
      <c r="F14" s="111"/>
      <c r="G14" s="111"/>
      <c r="H14" s="111"/>
      <c r="I14" s="111"/>
      <c r="J14" s="111"/>
      <c r="K14" s="111"/>
      <c r="L14" s="111"/>
      <c r="M14" s="111"/>
      <c r="N14" s="111"/>
      <c r="O14" s="111"/>
    </row>
    <row r="15" spans="1:15" x14ac:dyDescent="0.2">
      <c r="A15" s="125" t="s">
        <v>174</v>
      </c>
      <c r="B15" s="119"/>
      <c r="C15" s="119"/>
      <c r="D15" s="119"/>
      <c r="E15" s="119"/>
      <c r="F15" s="119"/>
      <c r="G15" s="119"/>
      <c r="H15" s="119"/>
      <c r="I15" s="119"/>
      <c r="J15" s="119"/>
      <c r="K15" s="119"/>
      <c r="L15" s="119"/>
      <c r="M15" s="119"/>
      <c r="N15" s="119"/>
      <c r="O15" s="119"/>
    </row>
    <row r="16" spans="1:15" x14ac:dyDescent="0.2">
      <c r="A16" s="117" t="s">
        <v>174</v>
      </c>
      <c r="B16" s="111"/>
      <c r="C16" s="111"/>
      <c r="D16" s="111"/>
      <c r="E16" s="111"/>
      <c r="F16" s="111"/>
      <c r="G16" s="111"/>
      <c r="H16" s="111"/>
      <c r="I16" s="111"/>
      <c r="J16" s="111"/>
      <c r="K16" s="111"/>
      <c r="L16" s="111"/>
      <c r="M16" s="111"/>
      <c r="N16" s="111"/>
      <c r="O16" s="111"/>
    </row>
    <row r="17" spans="1:15" x14ac:dyDescent="0.2">
      <c r="A17" s="125" t="s">
        <v>175</v>
      </c>
      <c r="B17" s="119"/>
      <c r="C17" s="119"/>
      <c r="D17" s="119"/>
      <c r="E17" s="119"/>
      <c r="F17" s="119"/>
      <c r="G17" s="119"/>
      <c r="H17" s="119"/>
      <c r="I17" s="119"/>
      <c r="J17" s="119"/>
      <c r="K17" s="119"/>
      <c r="L17" s="119"/>
      <c r="M17" s="119"/>
      <c r="N17" s="119"/>
      <c r="O17" s="119"/>
    </row>
    <row r="18" spans="1:15" x14ac:dyDescent="0.2">
      <c r="A18" s="117" t="s">
        <v>176</v>
      </c>
      <c r="B18" s="111"/>
      <c r="C18" s="111"/>
      <c r="D18" s="111"/>
      <c r="E18" s="111"/>
      <c r="F18" s="111"/>
      <c r="G18" s="111"/>
      <c r="H18" s="111"/>
      <c r="I18" s="111"/>
      <c r="J18" s="111"/>
      <c r="K18" s="111"/>
      <c r="L18" s="111"/>
      <c r="M18" s="111"/>
      <c r="N18" s="111"/>
      <c r="O18" s="111"/>
    </row>
    <row r="19" spans="1:15" x14ac:dyDescent="0.2">
      <c r="A19" s="125" t="s">
        <v>177</v>
      </c>
      <c r="B19" s="119"/>
      <c r="C19" s="119"/>
      <c r="D19" s="119"/>
      <c r="E19" s="119"/>
      <c r="F19" s="119"/>
      <c r="G19" s="119"/>
      <c r="H19" s="119"/>
      <c r="I19" s="119"/>
      <c r="J19" s="119"/>
      <c r="K19" s="119"/>
      <c r="L19" s="119"/>
      <c r="M19" s="119"/>
      <c r="N19" s="119"/>
      <c r="O19" s="119"/>
    </row>
    <row r="20" spans="1:15" x14ac:dyDescent="0.2">
      <c r="A20" s="117" t="s">
        <v>178</v>
      </c>
      <c r="B20" s="111"/>
      <c r="C20" s="111"/>
      <c r="D20" s="111"/>
      <c r="E20" s="111"/>
      <c r="F20" s="111"/>
      <c r="G20" s="111"/>
      <c r="H20" s="111"/>
      <c r="I20" s="111"/>
      <c r="J20" s="111"/>
      <c r="K20" s="111"/>
      <c r="L20" s="111"/>
      <c r="M20" s="111"/>
      <c r="N20" s="111"/>
      <c r="O20" s="111"/>
    </row>
    <row r="21" spans="1:15" x14ac:dyDescent="0.2">
      <c r="A21" s="125" t="s">
        <v>179</v>
      </c>
      <c r="B21" s="119"/>
      <c r="C21" s="119"/>
      <c r="D21" s="119"/>
      <c r="E21" s="119"/>
      <c r="F21" s="119"/>
      <c r="G21" s="119"/>
      <c r="H21" s="119"/>
      <c r="I21" s="119"/>
      <c r="J21" s="119"/>
      <c r="K21" s="119"/>
      <c r="L21" s="119"/>
      <c r="M21" s="119"/>
      <c r="N21" s="119"/>
      <c r="O21" s="119"/>
    </row>
    <row r="22" spans="1:15" x14ac:dyDescent="0.2">
      <c r="A22" s="117" t="s">
        <v>52</v>
      </c>
      <c r="B22" s="111"/>
      <c r="C22" s="111"/>
      <c r="D22" s="111"/>
      <c r="E22" s="111"/>
      <c r="F22" s="111"/>
      <c r="G22" s="111"/>
      <c r="H22" s="111"/>
      <c r="I22" s="111"/>
      <c r="J22" s="111"/>
      <c r="K22" s="111"/>
      <c r="L22" s="111"/>
      <c r="M22" s="111"/>
      <c r="N22" s="111"/>
      <c r="O22" s="111"/>
    </row>
    <row r="23" spans="1:15" x14ac:dyDescent="0.2">
      <c r="A23" s="125" t="s">
        <v>180</v>
      </c>
      <c r="B23" s="119"/>
      <c r="C23" s="119"/>
      <c r="D23" s="119"/>
      <c r="E23" s="119"/>
      <c r="F23" s="119"/>
      <c r="G23" s="119"/>
      <c r="H23" s="119"/>
      <c r="I23" s="119"/>
      <c r="J23" s="119"/>
      <c r="K23" s="119"/>
      <c r="L23" s="119"/>
      <c r="M23" s="119"/>
      <c r="N23" s="119"/>
      <c r="O23" s="119"/>
    </row>
    <row r="24" spans="1:15" x14ac:dyDescent="0.2">
      <c r="A24" s="117" t="s">
        <v>181</v>
      </c>
      <c r="B24" s="111"/>
      <c r="C24" s="111"/>
      <c r="D24" s="111"/>
      <c r="E24" s="111"/>
      <c r="F24" s="111"/>
      <c r="G24" s="111"/>
      <c r="H24" s="111"/>
      <c r="I24" s="111"/>
      <c r="J24" s="111"/>
      <c r="K24" s="111"/>
      <c r="L24" s="111"/>
      <c r="M24" s="111"/>
      <c r="N24" s="111"/>
      <c r="O24" s="111"/>
    </row>
    <row r="25" spans="1:15" x14ac:dyDescent="0.2">
      <c r="A25" s="125" t="s">
        <v>182</v>
      </c>
      <c r="B25" s="119"/>
      <c r="C25" s="119"/>
      <c r="D25" s="119"/>
      <c r="E25" s="119"/>
      <c r="F25" s="119"/>
      <c r="G25" s="119"/>
      <c r="H25" s="119"/>
      <c r="I25" s="119"/>
      <c r="J25" s="119"/>
      <c r="K25" s="119"/>
      <c r="L25" s="119"/>
      <c r="M25" s="119"/>
      <c r="N25" s="119"/>
      <c r="O25" s="119"/>
    </row>
    <row r="26" spans="1:15" x14ac:dyDescent="0.2">
      <c r="A26" s="117" t="s">
        <v>183</v>
      </c>
      <c r="B26" s="111"/>
      <c r="C26" s="111"/>
      <c r="D26" s="111"/>
      <c r="E26" s="111"/>
      <c r="F26" s="111"/>
      <c r="G26" s="111"/>
      <c r="H26" s="111"/>
      <c r="I26" s="111"/>
      <c r="J26" s="111"/>
      <c r="K26" s="111"/>
      <c r="L26" s="111"/>
      <c r="M26" s="111"/>
      <c r="N26" s="111"/>
      <c r="O26" s="111"/>
    </row>
    <row r="27" spans="1:15" x14ac:dyDescent="0.2">
      <c r="A27" s="125" t="s">
        <v>184</v>
      </c>
      <c r="B27" s="119"/>
      <c r="C27" s="119"/>
      <c r="D27" s="119"/>
      <c r="E27" s="119"/>
      <c r="F27" s="119"/>
      <c r="G27" s="119"/>
      <c r="H27" s="119"/>
      <c r="I27" s="119"/>
      <c r="J27" s="119"/>
      <c r="K27" s="119"/>
      <c r="L27" s="119"/>
      <c r="M27" s="119"/>
      <c r="N27" s="119"/>
      <c r="O27" s="119"/>
    </row>
    <row r="28" spans="1:15" x14ac:dyDescent="0.2">
      <c r="A28" s="117" t="s">
        <v>185</v>
      </c>
      <c r="B28" s="111"/>
      <c r="C28" s="111"/>
      <c r="D28" s="111"/>
      <c r="E28" s="111"/>
      <c r="F28" s="111"/>
      <c r="G28" s="111"/>
      <c r="H28" s="111"/>
      <c r="I28" s="111"/>
      <c r="J28" s="111"/>
      <c r="K28" s="111"/>
      <c r="L28" s="111"/>
      <c r="M28" s="111"/>
      <c r="N28" s="111"/>
      <c r="O28" s="111"/>
    </row>
    <row r="29" spans="1:15" x14ac:dyDescent="0.2">
      <c r="A29" s="125" t="s">
        <v>186</v>
      </c>
      <c r="B29" s="119"/>
      <c r="C29" s="119"/>
      <c r="D29" s="119"/>
      <c r="E29" s="119"/>
      <c r="F29" s="119"/>
      <c r="G29" s="119"/>
      <c r="H29" s="119"/>
      <c r="I29" s="119"/>
      <c r="J29" s="119"/>
      <c r="K29" s="119"/>
      <c r="L29" s="119"/>
      <c r="M29" s="119"/>
      <c r="N29" s="119"/>
      <c r="O29" s="119"/>
    </row>
    <row r="30" spans="1:15" x14ac:dyDescent="0.2">
      <c r="A30" s="117" t="s">
        <v>187</v>
      </c>
      <c r="B30" s="111"/>
      <c r="C30" s="111"/>
      <c r="D30" s="111"/>
      <c r="E30" s="111"/>
      <c r="F30" s="111"/>
      <c r="G30" s="111"/>
      <c r="H30" s="111"/>
      <c r="I30" s="111"/>
      <c r="J30" s="111"/>
      <c r="K30" s="111"/>
      <c r="L30" s="111"/>
      <c r="M30" s="111"/>
      <c r="N30" s="111"/>
      <c r="O30" s="111"/>
    </row>
    <row r="31" spans="1:15" x14ac:dyDescent="0.2">
      <c r="A31" s="125" t="s">
        <v>188</v>
      </c>
      <c r="B31" s="119"/>
      <c r="C31" s="119"/>
      <c r="D31" s="119"/>
      <c r="E31" s="119"/>
      <c r="F31" s="119"/>
      <c r="G31" s="119"/>
      <c r="H31" s="119"/>
      <c r="I31" s="119"/>
      <c r="J31" s="119"/>
      <c r="K31" s="119"/>
      <c r="L31" s="119"/>
      <c r="M31" s="119"/>
      <c r="N31" s="119"/>
      <c r="O31" s="119"/>
    </row>
    <row r="32" spans="1:15" x14ac:dyDescent="0.2">
      <c r="A32" s="117" t="s">
        <v>189</v>
      </c>
      <c r="B32" s="111"/>
      <c r="C32" s="111"/>
      <c r="D32" s="111"/>
      <c r="E32" s="111"/>
      <c r="F32" s="111"/>
      <c r="G32" s="111"/>
      <c r="H32" s="111"/>
      <c r="I32" s="111"/>
      <c r="J32" s="111"/>
      <c r="K32" s="111"/>
      <c r="L32" s="111"/>
      <c r="M32" s="111"/>
      <c r="N32" s="111"/>
      <c r="O32" s="111"/>
    </row>
    <row r="33" spans="1:15" x14ac:dyDescent="0.2">
      <c r="A33" s="125" t="s">
        <v>189</v>
      </c>
      <c r="B33" s="119"/>
      <c r="C33" s="119"/>
      <c r="D33" s="119"/>
      <c r="E33" s="119"/>
      <c r="F33" s="119"/>
      <c r="G33" s="119"/>
      <c r="H33" s="119"/>
      <c r="I33" s="119"/>
      <c r="J33" s="119"/>
      <c r="K33" s="119"/>
      <c r="L33" s="119"/>
      <c r="M33" s="119"/>
      <c r="N33" s="119"/>
      <c r="O33" s="119"/>
    </row>
    <row r="34" spans="1:15" x14ac:dyDescent="0.2">
      <c r="A34" s="117" t="s">
        <v>190</v>
      </c>
      <c r="B34" s="111"/>
      <c r="C34" s="111"/>
      <c r="D34" s="111"/>
      <c r="E34" s="111"/>
      <c r="F34" s="111"/>
      <c r="G34" s="111"/>
      <c r="H34" s="111"/>
      <c r="I34" s="111"/>
      <c r="J34" s="111"/>
      <c r="K34" s="111"/>
      <c r="L34" s="111"/>
      <c r="M34" s="111"/>
      <c r="N34" s="111"/>
      <c r="O34" s="111"/>
    </row>
    <row r="35" spans="1:15" x14ac:dyDescent="0.2">
      <c r="A35" s="120" t="s">
        <v>191</v>
      </c>
      <c r="B35" s="121">
        <f>SUM(B14:B34)</f>
        <v>0</v>
      </c>
      <c r="C35" s="121">
        <f t="shared" ref="C35:O35" si="4">SUM(C14:C34)</f>
        <v>0</v>
      </c>
      <c r="D35" s="121">
        <f t="shared" si="4"/>
        <v>0</v>
      </c>
      <c r="E35" s="121">
        <f t="shared" si="4"/>
        <v>0</v>
      </c>
      <c r="F35" s="121">
        <f t="shared" si="4"/>
        <v>0</v>
      </c>
      <c r="G35" s="121">
        <f t="shared" si="4"/>
        <v>0</v>
      </c>
      <c r="H35" s="121">
        <f t="shared" si="4"/>
        <v>0</v>
      </c>
      <c r="I35" s="121">
        <f t="shared" si="4"/>
        <v>0</v>
      </c>
      <c r="J35" s="121">
        <f t="shared" si="4"/>
        <v>0</v>
      </c>
      <c r="K35" s="121">
        <f t="shared" si="4"/>
        <v>0</v>
      </c>
      <c r="L35" s="121">
        <f t="shared" si="4"/>
        <v>0</v>
      </c>
      <c r="M35" s="121">
        <f t="shared" si="4"/>
        <v>0</v>
      </c>
      <c r="N35" s="121">
        <f t="shared" si="4"/>
        <v>0</v>
      </c>
      <c r="O35" s="121">
        <f t="shared" si="4"/>
        <v>0</v>
      </c>
    </row>
    <row r="36" spans="1:15" x14ac:dyDescent="0.2">
      <c r="A36" s="117" t="s">
        <v>192</v>
      </c>
      <c r="B36" s="111"/>
      <c r="C36" s="111"/>
      <c r="D36" s="111"/>
      <c r="E36" s="111"/>
      <c r="F36" s="111"/>
      <c r="G36" s="111"/>
      <c r="H36" s="111"/>
      <c r="I36" s="111"/>
      <c r="J36" s="111"/>
      <c r="K36" s="111"/>
      <c r="L36" s="111"/>
      <c r="M36" s="111"/>
      <c r="N36" s="111"/>
      <c r="O36" s="111"/>
    </row>
    <row r="37" spans="1:15" x14ac:dyDescent="0.2">
      <c r="A37" s="125" t="s">
        <v>193</v>
      </c>
      <c r="B37" s="119"/>
      <c r="C37" s="119"/>
      <c r="D37" s="119"/>
      <c r="E37" s="119"/>
      <c r="F37" s="119"/>
      <c r="G37" s="119"/>
      <c r="H37" s="119"/>
      <c r="I37" s="119"/>
      <c r="J37" s="119"/>
      <c r="K37" s="119"/>
      <c r="L37" s="119"/>
      <c r="M37" s="119"/>
      <c r="N37" s="119"/>
      <c r="O37" s="119"/>
    </row>
    <row r="38" spans="1:15" x14ac:dyDescent="0.2">
      <c r="A38" s="117" t="s">
        <v>194</v>
      </c>
      <c r="B38" s="111"/>
      <c r="C38" s="111"/>
      <c r="D38" s="111"/>
      <c r="E38" s="111"/>
      <c r="F38" s="111"/>
      <c r="G38" s="111"/>
      <c r="H38" s="111"/>
      <c r="I38" s="111"/>
      <c r="J38" s="111"/>
      <c r="K38" s="111"/>
      <c r="L38" s="111"/>
      <c r="M38" s="111"/>
      <c r="N38" s="111"/>
      <c r="O38" s="111"/>
    </row>
    <row r="39" spans="1:15" x14ac:dyDescent="0.2">
      <c r="A39" s="125" t="s">
        <v>195</v>
      </c>
      <c r="B39" s="119"/>
      <c r="C39" s="119"/>
      <c r="D39" s="119"/>
      <c r="E39" s="119"/>
      <c r="F39" s="119"/>
      <c r="G39" s="119"/>
      <c r="H39" s="119"/>
      <c r="I39" s="119"/>
      <c r="J39" s="119"/>
      <c r="K39" s="119"/>
      <c r="L39" s="119"/>
      <c r="M39" s="119"/>
      <c r="N39" s="119"/>
      <c r="O39" s="119"/>
    </row>
    <row r="40" spans="1:15" x14ac:dyDescent="0.2">
      <c r="A40" s="117" t="s">
        <v>196</v>
      </c>
      <c r="B40" s="111"/>
      <c r="C40" s="111"/>
      <c r="D40" s="111"/>
      <c r="E40" s="111"/>
      <c r="F40" s="111"/>
      <c r="G40" s="111"/>
      <c r="H40" s="111"/>
      <c r="I40" s="111"/>
      <c r="J40" s="111"/>
      <c r="K40" s="111"/>
      <c r="L40" s="111"/>
      <c r="M40" s="111"/>
      <c r="N40" s="111"/>
      <c r="O40" s="111"/>
    </row>
    <row r="41" spans="1:15" x14ac:dyDescent="0.2">
      <c r="A41" s="120" t="s">
        <v>197</v>
      </c>
      <c r="B41" s="121">
        <f>SUM(B35:B40)</f>
        <v>0</v>
      </c>
      <c r="C41" s="121">
        <f t="shared" ref="C41:O41" si="5">SUM(C35:C40)</f>
        <v>0</v>
      </c>
      <c r="D41" s="121">
        <f t="shared" si="5"/>
        <v>0</v>
      </c>
      <c r="E41" s="121">
        <f t="shared" si="5"/>
        <v>0</v>
      </c>
      <c r="F41" s="121">
        <f t="shared" si="5"/>
        <v>0</v>
      </c>
      <c r="G41" s="121">
        <f t="shared" si="5"/>
        <v>0</v>
      </c>
      <c r="H41" s="121">
        <f t="shared" si="5"/>
        <v>0</v>
      </c>
      <c r="I41" s="121">
        <f t="shared" si="5"/>
        <v>0</v>
      </c>
      <c r="J41" s="121">
        <f t="shared" si="5"/>
        <v>0</v>
      </c>
      <c r="K41" s="121">
        <f t="shared" si="5"/>
        <v>0</v>
      </c>
      <c r="L41" s="121">
        <f t="shared" si="5"/>
        <v>0</v>
      </c>
      <c r="M41" s="121">
        <f t="shared" si="5"/>
        <v>0</v>
      </c>
      <c r="N41" s="121">
        <f t="shared" si="5"/>
        <v>0</v>
      </c>
      <c r="O41" s="121">
        <f t="shared" si="5"/>
        <v>0</v>
      </c>
    </row>
    <row r="42" spans="1:15" x14ac:dyDescent="0.2">
      <c r="A42" s="110" t="s">
        <v>198</v>
      </c>
      <c r="B42" s="121">
        <f>(B11-B41)</f>
        <v>0</v>
      </c>
      <c r="C42" s="121">
        <f t="shared" ref="C42:O42" si="6">(C11-C41)</f>
        <v>0</v>
      </c>
      <c r="D42" s="121">
        <f t="shared" si="6"/>
        <v>0</v>
      </c>
      <c r="E42" s="121">
        <f t="shared" si="6"/>
        <v>0</v>
      </c>
      <c r="F42" s="121">
        <f t="shared" si="6"/>
        <v>0</v>
      </c>
      <c r="G42" s="121">
        <f t="shared" si="6"/>
        <v>0</v>
      </c>
      <c r="H42" s="121">
        <f t="shared" si="6"/>
        <v>0</v>
      </c>
      <c r="I42" s="121">
        <f t="shared" si="6"/>
        <v>0</v>
      </c>
      <c r="J42" s="121">
        <f t="shared" si="6"/>
        <v>0</v>
      </c>
      <c r="K42" s="121">
        <f t="shared" si="6"/>
        <v>0</v>
      </c>
      <c r="L42" s="121">
        <f t="shared" si="6"/>
        <v>0</v>
      </c>
      <c r="M42" s="121">
        <f t="shared" si="6"/>
        <v>0</v>
      </c>
      <c r="N42" s="121">
        <f t="shared" si="6"/>
        <v>0</v>
      </c>
      <c r="O42" s="121">
        <f t="shared" si="6"/>
        <v>0</v>
      </c>
    </row>
    <row r="43" spans="1:15" x14ac:dyDescent="0.2">
      <c r="A43" s="106"/>
    </row>
    <row r="44" spans="1:15" x14ac:dyDescent="0.2">
      <c r="A44" s="126" t="s">
        <v>199</v>
      </c>
      <c r="B44" s="127"/>
      <c r="C44" s="127"/>
      <c r="D44" s="127"/>
      <c r="E44" s="127"/>
      <c r="F44" s="127"/>
      <c r="G44" s="127"/>
      <c r="H44" s="127"/>
      <c r="I44" s="127"/>
      <c r="J44" s="127"/>
      <c r="K44" s="127"/>
      <c r="L44" s="127"/>
      <c r="M44" s="127"/>
      <c r="N44" s="127"/>
      <c r="O44" s="128"/>
    </row>
    <row r="45" spans="1:15" x14ac:dyDescent="0.2">
      <c r="A45" s="117" t="s">
        <v>200</v>
      </c>
      <c r="B45" s="111"/>
      <c r="C45" s="111"/>
      <c r="D45" s="111"/>
      <c r="E45" s="111"/>
      <c r="F45" s="111"/>
      <c r="G45" s="111"/>
      <c r="H45" s="111"/>
      <c r="I45" s="111"/>
      <c r="J45" s="111"/>
      <c r="K45" s="111"/>
      <c r="L45" s="111"/>
      <c r="M45" s="111"/>
      <c r="N45" s="111"/>
      <c r="O45" s="111"/>
    </row>
    <row r="46" spans="1:15" x14ac:dyDescent="0.2">
      <c r="A46" s="125" t="s">
        <v>201</v>
      </c>
      <c r="B46" s="119"/>
      <c r="C46" s="119"/>
      <c r="D46" s="119"/>
      <c r="E46" s="119"/>
      <c r="F46" s="119"/>
      <c r="G46" s="119"/>
      <c r="H46" s="119"/>
      <c r="I46" s="119"/>
      <c r="J46" s="119"/>
      <c r="K46" s="119"/>
      <c r="L46" s="119"/>
      <c r="M46" s="119"/>
      <c r="N46" s="119"/>
      <c r="O46" s="119"/>
    </row>
    <row r="47" spans="1:15" x14ac:dyDescent="0.2">
      <c r="A47" s="117" t="s">
        <v>202</v>
      </c>
      <c r="B47" s="111"/>
      <c r="C47" s="111"/>
      <c r="D47" s="111"/>
      <c r="E47" s="111"/>
      <c r="F47" s="111"/>
      <c r="G47" s="111"/>
      <c r="H47" s="111"/>
      <c r="I47" s="111"/>
      <c r="J47" s="111"/>
      <c r="K47" s="111"/>
      <c r="L47" s="111"/>
      <c r="M47" s="111"/>
      <c r="N47" s="111"/>
      <c r="O47" s="111"/>
    </row>
    <row r="48" spans="1:15" x14ac:dyDescent="0.2">
      <c r="A48" s="118" t="s">
        <v>203</v>
      </c>
      <c r="B48" s="119"/>
      <c r="C48" s="119"/>
      <c r="D48" s="119"/>
      <c r="E48" s="119"/>
      <c r="F48" s="119"/>
      <c r="G48" s="119"/>
      <c r="H48" s="119"/>
      <c r="I48" s="119"/>
      <c r="J48" s="119"/>
      <c r="K48" s="119"/>
      <c r="L48" s="119"/>
      <c r="M48" s="119"/>
      <c r="N48" s="119"/>
      <c r="O48" s="119"/>
    </row>
    <row r="49" spans="1:15" x14ac:dyDescent="0.2">
      <c r="A49" s="117" t="s">
        <v>204</v>
      </c>
      <c r="B49" s="111"/>
      <c r="C49" s="111"/>
      <c r="D49" s="111"/>
      <c r="E49" s="111"/>
      <c r="F49" s="111"/>
      <c r="G49" s="111"/>
      <c r="H49" s="111"/>
      <c r="I49" s="111"/>
      <c r="J49" s="111"/>
      <c r="K49" s="111"/>
      <c r="L49" s="111"/>
      <c r="M49" s="111"/>
      <c r="N49" s="111"/>
      <c r="O49" s="111"/>
    </row>
    <row r="50" spans="1:15" x14ac:dyDescent="0.2">
      <c r="A50" s="125" t="s">
        <v>205</v>
      </c>
      <c r="B50" s="119"/>
      <c r="C50" s="119"/>
      <c r="D50" s="119"/>
      <c r="E50" s="119"/>
      <c r="F50" s="119"/>
      <c r="G50" s="119"/>
      <c r="H50" s="119"/>
      <c r="I50" s="119"/>
      <c r="J50" s="119"/>
      <c r="K50" s="119"/>
      <c r="L50" s="119"/>
      <c r="M50" s="119"/>
      <c r="N50" s="119"/>
      <c r="O50" s="119"/>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C53B-16F0-463E-B296-C2A8F306D95A}">
  <dimension ref="A1"/>
  <sheetViews>
    <sheetView workbookViewId="0">
      <selection activeCell="K22" sqref="K22"/>
    </sheetView>
  </sheetViews>
  <sheetFormatPr defaultColWidth="7.42578125" defaultRowHeight="12.75" x14ac:dyDescent="0.2"/>
  <cols>
    <col min="1" max="16384" width="7.42578125" style="73"/>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DF8E-0E73-4E19-B849-7DC27F48F778}">
  <dimension ref="A1:O60"/>
  <sheetViews>
    <sheetView topLeftCell="A34" workbookViewId="0">
      <selection activeCell="A3" sqref="A3"/>
    </sheetView>
  </sheetViews>
  <sheetFormatPr defaultRowHeight="12.75" x14ac:dyDescent="0.2"/>
  <cols>
    <col min="1" max="1" width="18.7109375" style="131" customWidth="1"/>
    <col min="2" max="2" width="5.7109375" style="159" customWidth="1"/>
    <col min="3" max="3" width="7" style="159" bestFit="1" customWidth="1"/>
    <col min="4" max="15" width="5.7109375" style="159" customWidth="1"/>
    <col min="16" max="16" width="7.7109375" style="159" customWidth="1"/>
    <col min="17" max="256" width="9.140625" style="159"/>
    <col min="257" max="257" width="18.7109375" style="159" customWidth="1"/>
    <col min="258" max="258" width="5.7109375" style="159" customWidth="1"/>
    <col min="259" max="259" width="7" style="159" bestFit="1" customWidth="1"/>
    <col min="260" max="271" width="5.7109375" style="159" customWidth="1"/>
    <col min="272" max="272" width="7.7109375" style="159" customWidth="1"/>
    <col min="273" max="512" width="9.140625" style="159"/>
    <col min="513" max="513" width="18.7109375" style="159" customWidth="1"/>
    <col min="514" max="514" width="5.7109375" style="159" customWidth="1"/>
    <col min="515" max="515" width="7" style="159" bestFit="1" customWidth="1"/>
    <col min="516" max="527" width="5.7109375" style="159" customWidth="1"/>
    <col min="528" max="528" width="7.7109375" style="159" customWidth="1"/>
    <col min="529" max="768" width="9.140625" style="159"/>
    <col min="769" max="769" width="18.7109375" style="159" customWidth="1"/>
    <col min="770" max="770" width="5.7109375" style="159" customWidth="1"/>
    <col min="771" max="771" width="7" style="159" bestFit="1" customWidth="1"/>
    <col min="772" max="783" width="5.7109375" style="159" customWidth="1"/>
    <col min="784" max="784" width="7.7109375" style="159" customWidth="1"/>
    <col min="785" max="1024" width="9.140625" style="159"/>
    <col min="1025" max="1025" width="18.7109375" style="159" customWidth="1"/>
    <col min="1026" max="1026" width="5.7109375" style="159" customWidth="1"/>
    <col min="1027" max="1027" width="7" style="159" bestFit="1" customWidth="1"/>
    <col min="1028" max="1039" width="5.7109375" style="159" customWidth="1"/>
    <col min="1040" max="1040" width="7.7109375" style="159" customWidth="1"/>
    <col min="1041" max="1280" width="9.140625" style="159"/>
    <col min="1281" max="1281" width="18.7109375" style="159" customWidth="1"/>
    <col min="1282" max="1282" width="5.7109375" style="159" customWidth="1"/>
    <col min="1283" max="1283" width="7" style="159" bestFit="1" customWidth="1"/>
    <col min="1284" max="1295" width="5.7109375" style="159" customWidth="1"/>
    <col min="1296" max="1296" width="7.7109375" style="159" customWidth="1"/>
    <col min="1297" max="1536" width="9.140625" style="159"/>
    <col min="1537" max="1537" width="18.7109375" style="159" customWidth="1"/>
    <col min="1538" max="1538" width="5.7109375" style="159" customWidth="1"/>
    <col min="1539" max="1539" width="7" style="159" bestFit="1" customWidth="1"/>
    <col min="1540" max="1551" width="5.7109375" style="159" customWidth="1"/>
    <col min="1552" max="1552" width="7.7109375" style="159" customWidth="1"/>
    <col min="1553" max="1792" width="9.140625" style="159"/>
    <col min="1793" max="1793" width="18.7109375" style="159" customWidth="1"/>
    <col min="1794" max="1794" width="5.7109375" style="159" customWidth="1"/>
    <col min="1795" max="1795" width="7" style="159" bestFit="1" customWidth="1"/>
    <col min="1796" max="1807" width="5.7109375" style="159" customWidth="1"/>
    <col min="1808" max="1808" width="7.7109375" style="159" customWidth="1"/>
    <col min="1809" max="2048" width="9.140625" style="159"/>
    <col min="2049" max="2049" width="18.7109375" style="159" customWidth="1"/>
    <col min="2050" max="2050" width="5.7109375" style="159" customWidth="1"/>
    <col min="2051" max="2051" width="7" style="159" bestFit="1" customWidth="1"/>
    <col min="2052" max="2063" width="5.7109375" style="159" customWidth="1"/>
    <col min="2064" max="2064" width="7.7109375" style="159" customWidth="1"/>
    <col min="2065" max="2304" width="9.140625" style="159"/>
    <col min="2305" max="2305" width="18.7109375" style="159" customWidth="1"/>
    <col min="2306" max="2306" width="5.7109375" style="159" customWidth="1"/>
    <col min="2307" max="2307" width="7" style="159" bestFit="1" customWidth="1"/>
    <col min="2308" max="2319" width="5.7109375" style="159" customWidth="1"/>
    <col min="2320" max="2320" width="7.7109375" style="159" customWidth="1"/>
    <col min="2321" max="2560" width="9.140625" style="159"/>
    <col min="2561" max="2561" width="18.7109375" style="159" customWidth="1"/>
    <col min="2562" max="2562" width="5.7109375" style="159" customWidth="1"/>
    <col min="2563" max="2563" width="7" style="159" bestFit="1" customWidth="1"/>
    <col min="2564" max="2575" width="5.7109375" style="159" customWidth="1"/>
    <col min="2576" max="2576" width="7.7109375" style="159" customWidth="1"/>
    <col min="2577" max="2816" width="9.140625" style="159"/>
    <col min="2817" max="2817" width="18.7109375" style="159" customWidth="1"/>
    <col min="2818" max="2818" width="5.7109375" style="159" customWidth="1"/>
    <col min="2819" max="2819" width="7" style="159" bestFit="1" customWidth="1"/>
    <col min="2820" max="2831" width="5.7109375" style="159" customWidth="1"/>
    <col min="2832" max="2832" width="7.7109375" style="159" customWidth="1"/>
    <col min="2833" max="3072" width="9.140625" style="159"/>
    <col min="3073" max="3073" width="18.7109375" style="159" customWidth="1"/>
    <col min="3074" max="3074" width="5.7109375" style="159" customWidth="1"/>
    <col min="3075" max="3075" width="7" style="159" bestFit="1" customWidth="1"/>
    <col min="3076" max="3087" width="5.7109375" style="159" customWidth="1"/>
    <col min="3088" max="3088" width="7.7109375" style="159" customWidth="1"/>
    <col min="3089" max="3328" width="9.140625" style="159"/>
    <col min="3329" max="3329" width="18.7109375" style="159" customWidth="1"/>
    <col min="3330" max="3330" width="5.7109375" style="159" customWidth="1"/>
    <col min="3331" max="3331" width="7" style="159" bestFit="1" customWidth="1"/>
    <col min="3332" max="3343" width="5.7109375" style="159" customWidth="1"/>
    <col min="3344" max="3344" width="7.7109375" style="159" customWidth="1"/>
    <col min="3345" max="3584" width="9.140625" style="159"/>
    <col min="3585" max="3585" width="18.7109375" style="159" customWidth="1"/>
    <col min="3586" max="3586" width="5.7109375" style="159" customWidth="1"/>
    <col min="3587" max="3587" width="7" style="159" bestFit="1" customWidth="1"/>
    <col min="3588" max="3599" width="5.7109375" style="159" customWidth="1"/>
    <col min="3600" max="3600" width="7.7109375" style="159" customWidth="1"/>
    <col min="3601" max="3840" width="9.140625" style="159"/>
    <col min="3841" max="3841" width="18.7109375" style="159" customWidth="1"/>
    <col min="3842" max="3842" width="5.7109375" style="159" customWidth="1"/>
    <col min="3843" max="3843" width="7" style="159" bestFit="1" customWidth="1"/>
    <col min="3844" max="3855" width="5.7109375" style="159" customWidth="1"/>
    <col min="3856" max="3856" width="7.7109375" style="159" customWidth="1"/>
    <col min="3857" max="4096" width="9.140625" style="159"/>
    <col min="4097" max="4097" width="18.7109375" style="159" customWidth="1"/>
    <col min="4098" max="4098" width="5.7109375" style="159" customWidth="1"/>
    <col min="4099" max="4099" width="7" style="159" bestFit="1" customWidth="1"/>
    <col min="4100" max="4111" width="5.7109375" style="159" customWidth="1"/>
    <col min="4112" max="4112" width="7.7109375" style="159" customWidth="1"/>
    <col min="4113" max="4352" width="9.140625" style="159"/>
    <col min="4353" max="4353" width="18.7109375" style="159" customWidth="1"/>
    <col min="4354" max="4354" width="5.7109375" style="159" customWidth="1"/>
    <col min="4355" max="4355" width="7" style="159" bestFit="1" customWidth="1"/>
    <col min="4356" max="4367" width="5.7109375" style="159" customWidth="1"/>
    <col min="4368" max="4368" width="7.7109375" style="159" customWidth="1"/>
    <col min="4369" max="4608" width="9.140625" style="159"/>
    <col min="4609" max="4609" width="18.7109375" style="159" customWidth="1"/>
    <col min="4610" max="4610" width="5.7109375" style="159" customWidth="1"/>
    <col min="4611" max="4611" width="7" style="159" bestFit="1" customWidth="1"/>
    <col min="4612" max="4623" width="5.7109375" style="159" customWidth="1"/>
    <col min="4624" max="4624" width="7.7109375" style="159" customWidth="1"/>
    <col min="4625" max="4864" width="9.140625" style="159"/>
    <col min="4865" max="4865" width="18.7109375" style="159" customWidth="1"/>
    <col min="4866" max="4866" width="5.7109375" style="159" customWidth="1"/>
    <col min="4867" max="4867" width="7" style="159" bestFit="1" customWidth="1"/>
    <col min="4868" max="4879" width="5.7109375" style="159" customWidth="1"/>
    <col min="4880" max="4880" width="7.7109375" style="159" customWidth="1"/>
    <col min="4881" max="5120" width="9.140625" style="159"/>
    <col min="5121" max="5121" width="18.7109375" style="159" customWidth="1"/>
    <col min="5122" max="5122" width="5.7109375" style="159" customWidth="1"/>
    <col min="5123" max="5123" width="7" style="159" bestFit="1" customWidth="1"/>
    <col min="5124" max="5135" width="5.7109375" style="159" customWidth="1"/>
    <col min="5136" max="5136" width="7.7109375" style="159" customWidth="1"/>
    <col min="5137" max="5376" width="9.140625" style="159"/>
    <col min="5377" max="5377" width="18.7109375" style="159" customWidth="1"/>
    <col min="5378" max="5378" width="5.7109375" style="159" customWidth="1"/>
    <col min="5379" max="5379" width="7" style="159" bestFit="1" customWidth="1"/>
    <col min="5380" max="5391" width="5.7109375" style="159" customWidth="1"/>
    <col min="5392" max="5392" width="7.7109375" style="159" customWidth="1"/>
    <col min="5393" max="5632" width="9.140625" style="159"/>
    <col min="5633" max="5633" width="18.7109375" style="159" customWidth="1"/>
    <col min="5634" max="5634" width="5.7109375" style="159" customWidth="1"/>
    <col min="5635" max="5635" width="7" style="159" bestFit="1" customWidth="1"/>
    <col min="5636" max="5647" width="5.7109375" style="159" customWidth="1"/>
    <col min="5648" max="5648" width="7.7109375" style="159" customWidth="1"/>
    <col min="5649" max="5888" width="9.140625" style="159"/>
    <col min="5889" max="5889" width="18.7109375" style="159" customWidth="1"/>
    <col min="5890" max="5890" width="5.7109375" style="159" customWidth="1"/>
    <col min="5891" max="5891" width="7" style="159" bestFit="1" customWidth="1"/>
    <col min="5892" max="5903" width="5.7109375" style="159" customWidth="1"/>
    <col min="5904" max="5904" width="7.7109375" style="159" customWidth="1"/>
    <col min="5905" max="6144" width="9.140625" style="159"/>
    <col min="6145" max="6145" width="18.7109375" style="159" customWidth="1"/>
    <col min="6146" max="6146" width="5.7109375" style="159" customWidth="1"/>
    <col min="6147" max="6147" width="7" style="159" bestFit="1" customWidth="1"/>
    <col min="6148" max="6159" width="5.7109375" style="159" customWidth="1"/>
    <col min="6160" max="6160" width="7.7109375" style="159" customWidth="1"/>
    <col min="6161" max="6400" width="9.140625" style="159"/>
    <col min="6401" max="6401" width="18.7109375" style="159" customWidth="1"/>
    <col min="6402" max="6402" width="5.7109375" style="159" customWidth="1"/>
    <col min="6403" max="6403" width="7" style="159" bestFit="1" customWidth="1"/>
    <col min="6404" max="6415" width="5.7109375" style="159" customWidth="1"/>
    <col min="6416" max="6416" width="7.7109375" style="159" customWidth="1"/>
    <col min="6417" max="6656" width="9.140625" style="159"/>
    <col min="6657" max="6657" width="18.7109375" style="159" customWidth="1"/>
    <col min="6658" max="6658" width="5.7109375" style="159" customWidth="1"/>
    <col min="6659" max="6659" width="7" style="159" bestFit="1" customWidth="1"/>
    <col min="6660" max="6671" width="5.7109375" style="159" customWidth="1"/>
    <col min="6672" max="6672" width="7.7109375" style="159" customWidth="1"/>
    <col min="6673" max="6912" width="9.140625" style="159"/>
    <col min="6913" max="6913" width="18.7109375" style="159" customWidth="1"/>
    <col min="6914" max="6914" width="5.7109375" style="159" customWidth="1"/>
    <col min="6915" max="6915" width="7" style="159" bestFit="1" customWidth="1"/>
    <col min="6916" max="6927" width="5.7109375" style="159" customWidth="1"/>
    <col min="6928" max="6928" width="7.7109375" style="159" customWidth="1"/>
    <col min="6929" max="7168" width="9.140625" style="159"/>
    <col min="7169" max="7169" width="18.7109375" style="159" customWidth="1"/>
    <col min="7170" max="7170" width="5.7109375" style="159" customWidth="1"/>
    <col min="7171" max="7171" width="7" style="159" bestFit="1" customWidth="1"/>
    <col min="7172" max="7183" width="5.7109375" style="159" customWidth="1"/>
    <col min="7184" max="7184" width="7.7109375" style="159" customWidth="1"/>
    <col min="7185" max="7424" width="9.140625" style="159"/>
    <col min="7425" max="7425" width="18.7109375" style="159" customWidth="1"/>
    <col min="7426" max="7426" width="5.7109375" style="159" customWidth="1"/>
    <col min="7427" max="7427" width="7" style="159" bestFit="1" customWidth="1"/>
    <col min="7428" max="7439" width="5.7109375" style="159" customWidth="1"/>
    <col min="7440" max="7440" width="7.7109375" style="159" customWidth="1"/>
    <col min="7441" max="7680" width="9.140625" style="159"/>
    <col min="7681" max="7681" width="18.7109375" style="159" customWidth="1"/>
    <col min="7682" max="7682" width="5.7109375" style="159" customWidth="1"/>
    <col min="7683" max="7683" width="7" style="159" bestFit="1" customWidth="1"/>
    <col min="7684" max="7695" width="5.7109375" style="159" customWidth="1"/>
    <col min="7696" max="7696" width="7.7109375" style="159" customWidth="1"/>
    <col min="7697" max="7936" width="9.140625" style="159"/>
    <col min="7937" max="7937" width="18.7109375" style="159" customWidth="1"/>
    <col min="7938" max="7938" width="5.7109375" style="159" customWidth="1"/>
    <col min="7939" max="7939" width="7" style="159" bestFit="1" customWidth="1"/>
    <col min="7940" max="7951" width="5.7109375" style="159" customWidth="1"/>
    <col min="7952" max="7952" width="7.7109375" style="159" customWidth="1"/>
    <col min="7953" max="8192" width="9.140625" style="159"/>
    <col min="8193" max="8193" width="18.7109375" style="159" customWidth="1"/>
    <col min="8194" max="8194" width="5.7109375" style="159" customWidth="1"/>
    <col min="8195" max="8195" width="7" style="159" bestFit="1" customWidth="1"/>
    <col min="8196" max="8207" width="5.7109375" style="159" customWidth="1"/>
    <col min="8208" max="8208" width="7.7109375" style="159" customWidth="1"/>
    <col min="8209" max="8448" width="9.140625" style="159"/>
    <col min="8449" max="8449" width="18.7109375" style="159" customWidth="1"/>
    <col min="8450" max="8450" width="5.7109375" style="159" customWidth="1"/>
    <col min="8451" max="8451" width="7" style="159" bestFit="1" customWidth="1"/>
    <col min="8452" max="8463" width="5.7109375" style="159" customWidth="1"/>
    <col min="8464" max="8464" width="7.7109375" style="159" customWidth="1"/>
    <col min="8465" max="8704" width="9.140625" style="159"/>
    <col min="8705" max="8705" width="18.7109375" style="159" customWidth="1"/>
    <col min="8706" max="8706" width="5.7109375" style="159" customWidth="1"/>
    <col min="8707" max="8707" width="7" style="159" bestFit="1" customWidth="1"/>
    <col min="8708" max="8719" width="5.7109375" style="159" customWidth="1"/>
    <col min="8720" max="8720" width="7.7109375" style="159" customWidth="1"/>
    <col min="8721" max="8960" width="9.140625" style="159"/>
    <col min="8961" max="8961" width="18.7109375" style="159" customWidth="1"/>
    <col min="8962" max="8962" width="5.7109375" style="159" customWidth="1"/>
    <col min="8963" max="8963" width="7" style="159" bestFit="1" customWidth="1"/>
    <col min="8964" max="8975" width="5.7109375" style="159" customWidth="1"/>
    <col min="8976" max="8976" width="7.7109375" style="159" customWidth="1"/>
    <col min="8977" max="9216" width="9.140625" style="159"/>
    <col min="9217" max="9217" width="18.7109375" style="159" customWidth="1"/>
    <col min="9218" max="9218" width="5.7109375" style="159" customWidth="1"/>
    <col min="9219" max="9219" width="7" style="159" bestFit="1" customWidth="1"/>
    <col min="9220" max="9231" width="5.7109375" style="159" customWidth="1"/>
    <col min="9232" max="9232" width="7.7109375" style="159" customWidth="1"/>
    <col min="9233" max="9472" width="9.140625" style="159"/>
    <col min="9473" max="9473" width="18.7109375" style="159" customWidth="1"/>
    <col min="9474" max="9474" width="5.7109375" style="159" customWidth="1"/>
    <col min="9475" max="9475" width="7" style="159" bestFit="1" customWidth="1"/>
    <col min="9476" max="9487" width="5.7109375" style="159" customWidth="1"/>
    <col min="9488" max="9488" width="7.7109375" style="159" customWidth="1"/>
    <col min="9489" max="9728" width="9.140625" style="159"/>
    <col min="9729" max="9729" width="18.7109375" style="159" customWidth="1"/>
    <col min="9730" max="9730" width="5.7109375" style="159" customWidth="1"/>
    <col min="9731" max="9731" width="7" style="159" bestFit="1" customWidth="1"/>
    <col min="9732" max="9743" width="5.7109375" style="159" customWidth="1"/>
    <col min="9744" max="9744" width="7.7109375" style="159" customWidth="1"/>
    <col min="9745" max="9984" width="9.140625" style="159"/>
    <col min="9985" max="9985" width="18.7109375" style="159" customWidth="1"/>
    <col min="9986" max="9986" width="5.7109375" style="159" customWidth="1"/>
    <col min="9987" max="9987" width="7" style="159" bestFit="1" customWidth="1"/>
    <col min="9988" max="9999" width="5.7109375" style="159" customWidth="1"/>
    <col min="10000" max="10000" width="7.7109375" style="159" customWidth="1"/>
    <col min="10001" max="10240" width="9.140625" style="159"/>
    <col min="10241" max="10241" width="18.7109375" style="159" customWidth="1"/>
    <col min="10242" max="10242" width="5.7109375" style="159" customWidth="1"/>
    <col min="10243" max="10243" width="7" style="159" bestFit="1" customWidth="1"/>
    <col min="10244" max="10255" width="5.7109375" style="159" customWidth="1"/>
    <col min="10256" max="10256" width="7.7109375" style="159" customWidth="1"/>
    <col min="10257" max="10496" width="9.140625" style="159"/>
    <col min="10497" max="10497" width="18.7109375" style="159" customWidth="1"/>
    <col min="10498" max="10498" width="5.7109375" style="159" customWidth="1"/>
    <col min="10499" max="10499" width="7" style="159" bestFit="1" customWidth="1"/>
    <col min="10500" max="10511" width="5.7109375" style="159" customWidth="1"/>
    <col min="10512" max="10512" width="7.7109375" style="159" customWidth="1"/>
    <col min="10513" max="10752" width="9.140625" style="159"/>
    <col min="10753" max="10753" width="18.7109375" style="159" customWidth="1"/>
    <col min="10754" max="10754" width="5.7109375" style="159" customWidth="1"/>
    <col min="10755" max="10755" width="7" style="159" bestFit="1" customWidth="1"/>
    <col min="10756" max="10767" width="5.7109375" style="159" customWidth="1"/>
    <col min="10768" max="10768" width="7.7109375" style="159" customWidth="1"/>
    <col min="10769" max="11008" width="9.140625" style="159"/>
    <col min="11009" max="11009" width="18.7109375" style="159" customWidth="1"/>
    <col min="11010" max="11010" width="5.7109375" style="159" customWidth="1"/>
    <col min="11011" max="11011" width="7" style="159" bestFit="1" customWidth="1"/>
    <col min="11012" max="11023" width="5.7109375" style="159" customWidth="1"/>
    <col min="11024" max="11024" width="7.7109375" style="159" customWidth="1"/>
    <col min="11025" max="11264" width="9.140625" style="159"/>
    <col min="11265" max="11265" width="18.7109375" style="159" customWidth="1"/>
    <col min="11266" max="11266" width="5.7109375" style="159" customWidth="1"/>
    <col min="11267" max="11267" width="7" style="159" bestFit="1" customWidth="1"/>
    <col min="11268" max="11279" width="5.7109375" style="159" customWidth="1"/>
    <col min="11280" max="11280" width="7.7109375" style="159" customWidth="1"/>
    <col min="11281" max="11520" width="9.140625" style="159"/>
    <col min="11521" max="11521" width="18.7109375" style="159" customWidth="1"/>
    <col min="11522" max="11522" width="5.7109375" style="159" customWidth="1"/>
    <col min="11523" max="11523" width="7" style="159" bestFit="1" customWidth="1"/>
    <col min="11524" max="11535" width="5.7109375" style="159" customWidth="1"/>
    <col min="11536" max="11536" width="7.7109375" style="159" customWidth="1"/>
    <col min="11537" max="11776" width="9.140625" style="159"/>
    <col min="11777" max="11777" width="18.7109375" style="159" customWidth="1"/>
    <col min="11778" max="11778" width="5.7109375" style="159" customWidth="1"/>
    <col min="11779" max="11779" width="7" style="159" bestFit="1" customWidth="1"/>
    <col min="11780" max="11791" width="5.7109375" style="159" customWidth="1"/>
    <col min="11792" max="11792" width="7.7109375" style="159" customWidth="1"/>
    <col min="11793" max="12032" width="9.140625" style="159"/>
    <col min="12033" max="12033" width="18.7109375" style="159" customWidth="1"/>
    <col min="12034" max="12034" width="5.7109375" style="159" customWidth="1"/>
    <col min="12035" max="12035" width="7" style="159" bestFit="1" customWidth="1"/>
    <col min="12036" max="12047" width="5.7109375" style="159" customWidth="1"/>
    <col min="12048" max="12048" width="7.7109375" style="159" customWidth="1"/>
    <col min="12049" max="12288" width="9.140625" style="159"/>
    <col min="12289" max="12289" width="18.7109375" style="159" customWidth="1"/>
    <col min="12290" max="12290" width="5.7109375" style="159" customWidth="1"/>
    <col min="12291" max="12291" width="7" style="159" bestFit="1" customWidth="1"/>
    <col min="12292" max="12303" width="5.7109375" style="159" customWidth="1"/>
    <col min="12304" max="12304" width="7.7109375" style="159" customWidth="1"/>
    <col min="12305" max="12544" width="9.140625" style="159"/>
    <col min="12545" max="12545" width="18.7109375" style="159" customWidth="1"/>
    <col min="12546" max="12546" width="5.7109375" style="159" customWidth="1"/>
    <col min="12547" max="12547" width="7" style="159" bestFit="1" customWidth="1"/>
    <col min="12548" max="12559" width="5.7109375" style="159" customWidth="1"/>
    <col min="12560" max="12560" width="7.7109375" style="159" customWidth="1"/>
    <col min="12561" max="12800" width="9.140625" style="159"/>
    <col min="12801" max="12801" width="18.7109375" style="159" customWidth="1"/>
    <col min="12802" max="12802" width="5.7109375" style="159" customWidth="1"/>
    <col min="12803" max="12803" width="7" style="159" bestFit="1" customWidth="1"/>
    <col min="12804" max="12815" width="5.7109375" style="159" customWidth="1"/>
    <col min="12816" max="12816" width="7.7109375" style="159" customWidth="1"/>
    <col min="12817" max="13056" width="9.140625" style="159"/>
    <col min="13057" max="13057" width="18.7109375" style="159" customWidth="1"/>
    <col min="13058" max="13058" width="5.7109375" style="159" customWidth="1"/>
    <col min="13059" max="13059" width="7" style="159" bestFit="1" customWidth="1"/>
    <col min="13060" max="13071" width="5.7109375" style="159" customWidth="1"/>
    <col min="13072" max="13072" width="7.7109375" style="159" customWidth="1"/>
    <col min="13073" max="13312" width="9.140625" style="159"/>
    <col min="13313" max="13313" width="18.7109375" style="159" customWidth="1"/>
    <col min="13314" max="13314" width="5.7109375" style="159" customWidth="1"/>
    <col min="13315" max="13315" width="7" style="159" bestFit="1" customWidth="1"/>
    <col min="13316" max="13327" width="5.7109375" style="159" customWidth="1"/>
    <col min="13328" max="13328" width="7.7109375" style="159" customWidth="1"/>
    <col min="13329" max="13568" width="9.140625" style="159"/>
    <col min="13569" max="13569" width="18.7109375" style="159" customWidth="1"/>
    <col min="13570" max="13570" width="5.7109375" style="159" customWidth="1"/>
    <col min="13571" max="13571" width="7" style="159" bestFit="1" customWidth="1"/>
    <col min="13572" max="13583" width="5.7109375" style="159" customWidth="1"/>
    <col min="13584" max="13584" width="7.7109375" style="159" customWidth="1"/>
    <col min="13585" max="13824" width="9.140625" style="159"/>
    <col min="13825" max="13825" width="18.7109375" style="159" customWidth="1"/>
    <col min="13826" max="13826" width="5.7109375" style="159" customWidth="1"/>
    <col min="13827" max="13827" width="7" style="159" bestFit="1" customWidth="1"/>
    <col min="13828" max="13839" width="5.7109375" style="159" customWidth="1"/>
    <col min="13840" max="13840" width="7.7109375" style="159" customWidth="1"/>
    <col min="13841" max="14080" width="9.140625" style="159"/>
    <col min="14081" max="14081" width="18.7109375" style="159" customWidth="1"/>
    <col min="14082" max="14082" width="5.7109375" style="159" customWidth="1"/>
    <col min="14083" max="14083" width="7" style="159" bestFit="1" customWidth="1"/>
    <col min="14084" max="14095" width="5.7109375" style="159" customWidth="1"/>
    <col min="14096" max="14096" width="7.7109375" style="159" customWidth="1"/>
    <col min="14097" max="14336" width="9.140625" style="159"/>
    <col min="14337" max="14337" width="18.7109375" style="159" customWidth="1"/>
    <col min="14338" max="14338" width="5.7109375" style="159" customWidth="1"/>
    <col min="14339" max="14339" width="7" style="159" bestFit="1" customWidth="1"/>
    <col min="14340" max="14351" width="5.7109375" style="159" customWidth="1"/>
    <col min="14352" max="14352" width="7.7109375" style="159" customWidth="1"/>
    <col min="14353" max="14592" width="9.140625" style="159"/>
    <col min="14593" max="14593" width="18.7109375" style="159" customWidth="1"/>
    <col min="14594" max="14594" width="5.7109375" style="159" customWidth="1"/>
    <col min="14595" max="14595" width="7" style="159" bestFit="1" customWidth="1"/>
    <col min="14596" max="14607" width="5.7109375" style="159" customWidth="1"/>
    <col min="14608" max="14608" width="7.7109375" style="159" customWidth="1"/>
    <col min="14609" max="14848" width="9.140625" style="159"/>
    <col min="14849" max="14849" width="18.7109375" style="159" customWidth="1"/>
    <col min="14850" max="14850" width="5.7109375" style="159" customWidth="1"/>
    <col min="14851" max="14851" width="7" style="159" bestFit="1" customWidth="1"/>
    <col min="14852" max="14863" width="5.7109375" style="159" customWidth="1"/>
    <col min="14864" max="14864" width="7.7109375" style="159" customWidth="1"/>
    <col min="14865" max="15104" width="9.140625" style="159"/>
    <col min="15105" max="15105" width="18.7109375" style="159" customWidth="1"/>
    <col min="15106" max="15106" width="5.7109375" style="159" customWidth="1"/>
    <col min="15107" max="15107" width="7" style="159" bestFit="1" customWidth="1"/>
    <col min="15108" max="15119" width="5.7109375" style="159" customWidth="1"/>
    <col min="15120" max="15120" width="7.7109375" style="159" customWidth="1"/>
    <col min="15121" max="15360" width="9.140625" style="159"/>
    <col min="15361" max="15361" width="18.7109375" style="159" customWidth="1"/>
    <col min="15362" max="15362" width="5.7109375" style="159" customWidth="1"/>
    <col min="15363" max="15363" width="7" style="159" bestFit="1" customWidth="1"/>
    <col min="15364" max="15375" width="5.7109375" style="159" customWidth="1"/>
    <col min="15376" max="15376" width="7.7109375" style="159" customWidth="1"/>
    <col min="15377" max="15616" width="9.140625" style="159"/>
    <col min="15617" max="15617" width="18.7109375" style="159" customWidth="1"/>
    <col min="15618" max="15618" width="5.7109375" style="159" customWidth="1"/>
    <col min="15619" max="15619" width="7" style="159" bestFit="1" customWidth="1"/>
    <col min="15620" max="15631" width="5.7109375" style="159" customWidth="1"/>
    <col min="15632" max="15632" width="7.7109375" style="159" customWidth="1"/>
    <col min="15633" max="15872" width="9.140625" style="159"/>
    <col min="15873" max="15873" width="18.7109375" style="159" customWidth="1"/>
    <col min="15874" max="15874" width="5.7109375" style="159" customWidth="1"/>
    <col min="15875" max="15875" width="7" style="159" bestFit="1" customWidth="1"/>
    <col min="15876" max="15887" width="5.7109375" style="159" customWidth="1"/>
    <col min="15888" max="15888" width="7.7109375" style="159" customWidth="1"/>
    <col min="15889" max="16128" width="9.140625" style="159"/>
    <col min="16129" max="16129" width="18.7109375" style="159" customWidth="1"/>
    <col min="16130" max="16130" width="5.7109375" style="159" customWidth="1"/>
    <col min="16131" max="16131" width="7" style="159" bestFit="1" customWidth="1"/>
    <col min="16132" max="16143" width="5.7109375" style="159" customWidth="1"/>
    <col min="16144" max="16144" width="7.7109375" style="159" customWidth="1"/>
    <col min="16145" max="16384" width="9.140625" style="159"/>
  </cols>
  <sheetData>
    <row r="1" spans="1:14" s="131" customFormat="1" ht="90.75" customHeight="1" x14ac:dyDescent="0.2"/>
    <row r="2" spans="1:14" s="131" customFormat="1" ht="20.25" x14ac:dyDescent="0.3">
      <c r="A2" s="130" t="s">
        <v>206</v>
      </c>
    </row>
    <row r="3" spans="1:14" s="131" customFormat="1" ht="15" x14ac:dyDescent="0.2">
      <c r="A3" s="132" t="s">
        <v>91</v>
      </c>
    </row>
    <row r="4" spans="1:14" s="131" customFormat="1" ht="15" x14ac:dyDescent="0.2">
      <c r="A4" s="132"/>
    </row>
    <row r="5" spans="1:14" s="131" customFormat="1" ht="15.75" x14ac:dyDescent="0.25">
      <c r="A5" s="151" t="s">
        <v>92</v>
      </c>
    </row>
    <row r="6" spans="1:14" s="131" customFormat="1" x14ac:dyDescent="0.2">
      <c r="A6" s="150">
        <v>43101</v>
      </c>
    </row>
    <row r="7" spans="1:14" s="131" customFormat="1" ht="13.5" customHeight="1" x14ac:dyDescent="0.2"/>
    <row r="8" spans="1:14" s="135" customFormat="1" ht="41.25" customHeight="1" x14ac:dyDescent="0.2">
      <c r="B8" s="129">
        <f>A6</f>
        <v>43101</v>
      </c>
      <c r="C8" s="156">
        <f>DATE(YEAR(A6),MONTH(A6)+1,1)</f>
        <v>43132</v>
      </c>
      <c r="D8" s="156">
        <f t="shared" ref="D8:M8" si="0">DATE(YEAR(C8),MONTH(C8)+1,1)</f>
        <v>43160</v>
      </c>
      <c r="E8" s="156">
        <f t="shared" si="0"/>
        <v>43191</v>
      </c>
      <c r="F8" s="156">
        <f t="shared" si="0"/>
        <v>43221</v>
      </c>
      <c r="G8" s="156">
        <f t="shared" si="0"/>
        <v>43252</v>
      </c>
      <c r="H8" s="156">
        <f t="shared" si="0"/>
        <v>43282</v>
      </c>
      <c r="I8" s="156">
        <f t="shared" si="0"/>
        <v>43313</v>
      </c>
      <c r="J8" s="156">
        <f t="shared" si="0"/>
        <v>43344</v>
      </c>
      <c r="K8" s="156">
        <f t="shared" si="0"/>
        <v>43374</v>
      </c>
      <c r="L8" s="156">
        <f t="shared" si="0"/>
        <v>43405</v>
      </c>
      <c r="M8" s="156">
        <f t="shared" si="0"/>
        <v>43435</v>
      </c>
      <c r="N8" s="157" t="s">
        <v>207</v>
      </c>
    </row>
    <row r="9" spans="1:14" s="137" customFormat="1" ht="12" x14ac:dyDescent="0.2">
      <c r="A9" s="158" t="s">
        <v>208</v>
      </c>
      <c r="B9" s="136"/>
      <c r="C9" s="136"/>
      <c r="D9" s="136"/>
      <c r="E9" s="136"/>
      <c r="F9" s="136"/>
      <c r="G9" s="136"/>
      <c r="H9" s="136"/>
      <c r="I9" s="136"/>
      <c r="J9" s="136"/>
      <c r="K9" s="136"/>
      <c r="L9" s="136"/>
      <c r="M9" s="136"/>
      <c r="N9" s="136"/>
    </row>
    <row r="10" spans="1:14" s="137" customFormat="1" ht="12" x14ac:dyDescent="0.2">
      <c r="A10" s="138" t="s">
        <v>31</v>
      </c>
      <c r="B10" s="139"/>
      <c r="C10" s="139"/>
      <c r="D10" s="139"/>
      <c r="E10" s="139"/>
      <c r="F10" s="139"/>
      <c r="G10" s="139"/>
      <c r="H10" s="139"/>
      <c r="I10" s="139"/>
      <c r="J10" s="139"/>
      <c r="K10" s="139"/>
      <c r="L10" s="139"/>
      <c r="M10" s="139"/>
      <c r="N10" s="139">
        <f>SUM(B10:M10)</f>
        <v>0</v>
      </c>
    </row>
    <row r="11" spans="1:14" s="137" customFormat="1" ht="12" x14ac:dyDescent="0.2">
      <c r="A11" s="140" t="s">
        <v>32</v>
      </c>
      <c r="B11" s="141"/>
      <c r="C11" s="141"/>
      <c r="D11" s="139"/>
      <c r="E11" s="141"/>
      <c r="F11" s="141"/>
      <c r="G11" s="141"/>
      <c r="H11" s="141"/>
      <c r="I11" s="141"/>
      <c r="J11" s="141"/>
      <c r="K11" s="141"/>
      <c r="L11" s="141"/>
      <c r="M11" s="141"/>
      <c r="N11" s="139">
        <f t="shared" ref="N11:N17" si="1">SUM(B11:M11)</f>
        <v>0</v>
      </c>
    </row>
    <row r="12" spans="1:14" s="137" customFormat="1" ht="12" x14ac:dyDescent="0.2">
      <c r="A12" s="140" t="s">
        <v>33</v>
      </c>
      <c r="B12" s="141"/>
      <c r="C12" s="141"/>
      <c r="D12" s="139"/>
      <c r="E12" s="141"/>
      <c r="F12" s="141"/>
      <c r="G12" s="141"/>
      <c r="H12" s="141"/>
      <c r="I12" s="141"/>
      <c r="J12" s="141"/>
      <c r="K12" s="141"/>
      <c r="L12" s="141"/>
      <c r="M12" s="141"/>
      <c r="N12" s="139">
        <f t="shared" si="1"/>
        <v>0</v>
      </c>
    </row>
    <row r="13" spans="1:14" s="137" customFormat="1" ht="12" x14ac:dyDescent="0.2">
      <c r="A13" s="140" t="s">
        <v>34</v>
      </c>
      <c r="B13" s="141"/>
      <c r="C13" s="141"/>
      <c r="D13" s="139"/>
      <c r="E13" s="141"/>
      <c r="F13" s="141"/>
      <c r="G13" s="141"/>
      <c r="H13" s="141"/>
      <c r="I13" s="141"/>
      <c r="J13" s="141"/>
      <c r="K13" s="141"/>
      <c r="L13" s="141"/>
      <c r="M13" s="141"/>
      <c r="N13" s="139">
        <f t="shared" si="1"/>
        <v>0</v>
      </c>
    </row>
    <row r="14" spans="1:14" s="137" customFormat="1" ht="12" x14ac:dyDescent="0.2">
      <c r="A14" s="140" t="s">
        <v>35</v>
      </c>
      <c r="B14" s="141"/>
      <c r="C14" s="141"/>
      <c r="D14" s="139"/>
      <c r="E14" s="141"/>
      <c r="F14" s="141"/>
      <c r="G14" s="141"/>
      <c r="H14" s="141"/>
      <c r="I14" s="141"/>
      <c r="J14" s="141"/>
      <c r="K14" s="141"/>
      <c r="L14" s="141"/>
      <c r="M14" s="141"/>
      <c r="N14" s="139">
        <f t="shared" si="1"/>
        <v>0</v>
      </c>
    </row>
    <row r="15" spans="1:14" s="137" customFormat="1" ht="12" x14ac:dyDescent="0.2">
      <c r="A15" s="140" t="s">
        <v>209</v>
      </c>
      <c r="B15" s="141"/>
      <c r="C15" s="141"/>
      <c r="D15" s="139"/>
      <c r="E15" s="141"/>
      <c r="F15" s="141"/>
      <c r="G15" s="141"/>
      <c r="H15" s="141"/>
      <c r="I15" s="141"/>
      <c r="J15" s="141"/>
      <c r="K15" s="141"/>
      <c r="L15" s="141"/>
      <c r="M15" s="141"/>
      <c r="N15" s="139">
        <f t="shared" si="1"/>
        <v>0</v>
      </c>
    </row>
    <row r="16" spans="1:14" s="137" customFormat="1" ht="12" x14ac:dyDescent="0.2">
      <c r="A16" s="140" t="s">
        <v>210</v>
      </c>
      <c r="B16" s="141"/>
      <c r="C16" s="141"/>
      <c r="D16" s="139"/>
      <c r="E16" s="141"/>
      <c r="F16" s="141"/>
      <c r="G16" s="141"/>
      <c r="H16" s="141"/>
      <c r="I16" s="141"/>
      <c r="J16" s="141"/>
      <c r="K16" s="141"/>
      <c r="L16" s="141"/>
      <c r="M16" s="141"/>
      <c r="N16" s="139">
        <f t="shared" si="1"/>
        <v>0</v>
      </c>
    </row>
    <row r="17" spans="1:15" s="137" customFormat="1" ht="24" x14ac:dyDescent="0.2">
      <c r="A17" s="142" t="s">
        <v>211</v>
      </c>
      <c r="B17" s="143">
        <f t="shared" ref="B17:M17" si="2">SUM(B10:B16)</f>
        <v>0</v>
      </c>
      <c r="C17" s="143">
        <f t="shared" si="2"/>
        <v>0</v>
      </c>
      <c r="D17" s="143">
        <f t="shared" si="2"/>
        <v>0</v>
      </c>
      <c r="E17" s="143">
        <f t="shared" si="2"/>
        <v>0</v>
      </c>
      <c r="F17" s="143">
        <f t="shared" si="2"/>
        <v>0</v>
      </c>
      <c r="G17" s="143">
        <f t="shared" si="2"/>
        <v>0</v>
      </c>
      <c r="H17" s="143">
        <f t="shared" si="2"/>
        <v>0</v>
      </c>
      <c r="I17" s="143">
        <f t="shared" si="2"/>
        <v>0</v>
      </c>
      <c r="J17" s="143">
        <f t="shared" si="2"/>
        <v>0</v>
      </c>
      <c r="K17" s="143">
        <f t="shared" si="2"/>
        <v>0</v>
      </c>
      <c r="L17" s="143">
        <f t="shared" si="2"/>
        <v>0</v>
      </c>
      <c r="M17" s="143">
        <f t="shared" si="2"/>
        <v>0</v>
      </c>
      <c r="N17" s="139">
        <f t="shared" si="1"/>
        <v>0</v>
      </c>
    </row>
    <row r="18" spans="1:15" s="137" customFormat="1" ht="8.25" customHeight="1" x14ac:dyDescent="0.2">
      <c r="A18" s="144"/>
      <c r="B18" s="145"/>
      <c r="C18" s="145"/>
      <c r="D18" s="145"/>
      <c r="E18" s="145"/>
      <c r="F18" s="145"/>
      <c r="G18" s="145"/>
      <c r="H18" s="145"/>
      <c r="I18" s="145"/>
      <c r="J18" s="145"/>
      <c r="K18" s="145"/>
      <c r="L18" s="145"/>
      <c r="M18" s="145"/>
      <c r="N18" s="145"/>
    </row>
    <row r="19" spans="1:15" s="137" customFormat="1" ht="12" x14ac:dyDescent="0.2">
      <c r="A19" s="158" t="s">
        <v>212</v>
      </c>
      <c r="B19" s="136"/>
      <c r="C19" s="136"/>
      <c r="D19" s="136"/>
      <c r="E19" s="136"/>
      <c r="F19" s="136"/>
      <c r="G19" s="136"/>
      <c r="H19" s="136"/>
      <c r="I19" s="136"/>
      <c r="J19" s="136"/>
      <c r="K19" s="136"/>
      <c r="L19" s="136"/>
      <c r="M19" s="136"/>
      <c r="N19" s="136"/>
    </row>
    <row r="20" spans="1:15" s="137" customFormat="1" ht="12" x14ac:dyDescent="0.2">
      <c r="A20" s="138" t="s">
        <v>31</v>
      </c>
      <c r="B20" s="139"/>
      <c r="C20" s="139"/>
      <c r="D20" s="139"/>
      <c r="E20" s="139"/>
      <c r="F20" s="139"/>
      <c r="G20" s="139"/>
      <c r="H20" s="139"/>
      <c r="I20" s="139"/>
      <c r="J20" s="139"/>
      <c r="K20" s="139"/>
      <c r="L20" s="139"/>
      <c r="M20" s="139"/>
      <c r="N20" s="139">
        <f>SUM(B20:M20)</f>
        <v>0</v>
      </c>
    </row>
    <row r="21" spans="1:15" s="137" customFormat="1" ht="12" x14ac:dyDescent="0.2">
      <c r="A21" s="140" t="s">
        <v>32</v>
      </c>
      <c r="B21" s="141"/>
      <c r="C21" s="141"/>
      <c r="D21" s="141"/>
      <c r="E21" s="141"/>
      <c r="F21" s="141"/>
      <c r="G21" s="141"/>
      <c r="H21" s="141"/>
      <c r="I21" s="141"/>
      <c r="J21" s="141"/>
      <c r="K21" s="141"/>
      <c r="L21" s="141"/>
      <c r="M21" s="141"/>
      <c r="N21" s="139">
        <f t="shared" ref="N21:N27" si="3">SUM(B21:M21)</f>
        <v>0</v>
      </c>
    </row>
    <row r="22" spans="1:15" s="137" customFormat="1" ht="12" x14ac:dyDescent="0.2">
      <c r="A22" s="140" t="s">
        <v>33</v>
      </c>
      <c r="B22" s="141"/>
      <c r="C22" s="141"/>
      <c r="D22" s="141"/>
      <c r="E22" s="141"/>
      <c r="F22" s="141"/>
      <c r="G22" s="141"/>
      <c r="H22" s="141"/>
      <c r="I22" s="141"/>
      <c r="J22" s="141"/>
      <c r="K22" s="141"/>
      <c r="L22" s="141"/>
      <c r="M22" s="141"/>
      <c r="N22" s="139">
        <f t="shared" si="3"/>
        <v>0</v>
      </c>
    </row>
    <row r="23" spans="1:15" s="137" customFormat="1" ht="12" x14ac:dyDescent="0.2">
      <c r="A23" s="140" t="s">
        <v>34</v>
      </c>
      <c r="B23" s="141"/>
      <c r="C23" s="141"/>
      <c r="D23" s="141"/>
      <c r="E23" s="141"/>
      <c r="F23" s="141"/>
      <c r="G23" s="141"/>
      <c r="H23" s="141"/>
      <c r="I23" s="141"/>
      <c r="J23" s="141"/>
      <c r="K23" s="141"/>
      <c r="L23" s="141"/>
      <c r="M23" s="141"/>
      <c r="N23" s="139">
        <f t="shared" si="3"/>
        <v>0</v>
      </c>
    </row>
    <row r="24" spans="1:15" s="137" customFormat="1" ht="12" x14ac:dyDescent="0.2">
      <c r="A24" s="140" t="s">
        <v>35</v>
      </c>
      <c r="B24" s="141"/>
      <c r="C24" s="141"/>
      <c r="D24" s="141"/>
      <c r="E24" s="141"/>
      <c r="F24" s="141"/>
      <c r="G24" s="141"/>
      <c r="H24" s="141"/>
      <c r="I24" s="141"/>
      <c r="J24" s="141"/>
      <c r="K24" s="141"/>
      <c r="L24" s="141"/>
      <c r="M24" s="141"/>
      <c r="N24" s="139">
        <f t="shared" si="3"/>
        <v>0</v>
      </c>
    </row>
    <row r="25" spans="1:15" s="137" customFormat="1" ht="12" x14ac:dyDescent="0.2">
      <c r="A25" s="140" t="s">
        <v>209</v>
      </c>
      <c r="B25" s="141"/>
      <c r="C25" s="141"/>
      <c r="D25" s="141"/>
      <c r="E25" s="141"/>
      <c r="F25" s="141"/>
      <c r="G25" s="141"/>
      <c r="H25" s="141"/>
      <c r="I25" s="141"/>
      <c r="J25" s="141"/>
      <c r="K25" s="141"/>
      <c r="L25" s="141"/>
      <c r="M25" s="141"/>
      <c r="N25" s="139">
        <f t="shared" si="3"/>
        <v>0</v>
      </c>
    </row>
    <row r="26" spans="1:15" s="137" customFormat="1" ht="12" x14ac:dyDescent="0.2">
      <c r="A26" s="140" t="s">
        <v>210</v>
      </c>
      <c r="B26" s="141"/>
      <c r="C26" s="141"/>
      <c r="D26" s="141"/>
      <c r="E26" s="141"/>
      <c r="F26" s="141"/>
      <c r="G26" s="141"/>
      <c r="H26" s="141"/>
      <c r="I26" s="141"/>
      <c r="J26" s="141"/>
      <c r="K26" s="141"/>
      <c r="L26" s="141"/>
      <c r="M26" s="141"/>
      <c r="N26" s="139">
        <f t="shared" si="3"/>
        <v>0</v>
      </c>
    </row>
    <row r="27" spans="1:15" s="137" customFormat="1" ht="12" x14ac:dyDescent="0.2">
      <c r="A27" s="142" t="s">
        <v>213</v>
      </c>
      <c r="B27" s="143">
        <f t="shared" ref="B27:M27" si="4">SUM(B20:B26)</f>
        <v>0</v>
      </c>
      <c r="C27" s="143">
        <f t="shared" si="4"/>
        <v>0</v>
      </c>
      <c r="D27" s="143">
        <f t="shared" si="4"/>
        <v>0</v>
      </c>
      <c r="E27" s="143">
        <f t="shared" si="4"/>
        <v>0</v>
      </c>
      <c r="F27" s="143">
        <f t="shared" si="4"/>
        <v>0</v>
      </c>
      <c r="G27" s="143">
        <f t="shared" si="4"/>
        <v>0</v>
      </c>
      <c r="H27" s="143">
        <f t="shared" si="4"/>
        <v>0</v>
      </c>
      <c r="I27" s="143">
        <f t="shared" si="4"/>
        <v>0</v>
      </c>
      <c r="J27" s="143">
        <f t="shared" si="4"/>
        <v>0</v>
      </c>
      <c r="K27" s="143">
        <f t="shared" si="4"/>
        <v>0</v>
      </c>
      <c r="L27" s="143">
        <f t="shared" si="4"/>
        <v>0</v>
      </c>
      <c r="M27" s="143">
        <f t="shared" si="4"/>
        <v>0</v>
      </c>
      <c r="N27" s="139">
        <f t="shared" si="3"/>
        <v>0</v>
      </c>
      <c r="O27" s="146"/>
    </row>
    <row r="28" spans="1:15" s="137" customFormat="1" ht="8.25" customHeight="1" x14ac:dyDescent="0.2">
      <c r="A28" s="144"/>
      <c r="B28" s="136"/>
      <c r="C28" s="136"/>
      <c r="D28" s="136"/>
      <c r="E28" s="136"/>
      <c r="F28" s="136"/>
      <c r="G28" s="136"/>
      <c r="H28" s="136"/>
      <c r="I28" s="136"/>
      <c r="J28" s="136"/>
      <c r="K28" s="136"/>
      <c r="L28" s="136"/>
      <c r="M28" s="136"/>
      <c r="N28" s="136"/>
    </row>
    <row r="29" spans="1:15" s="137" customFormat="1" ht="12" x14ac:dyDescent="0.2">
      <c r="A29" s="147" t="s">
        <v>214</v>
      </c>
      <c r="B29" s="148">
        <f t="shared" ref="B29:N29" si="5">B17-B27</f>
        <v>0</v>
      </c>
      <c r="C29" s="148">
        <f t="shared" si="5"/>
        <v>0</v>
      </c>
      <c r="D29" s="148">
        <f t="shared" si="5"/>
        <v>0</v>
      </c>
      <c r="E29" s="148">
        <f t="shared" si="5"/>
        <v>0</v>
      </c>
      <c r="F29" s="148">
        <f t="shared" si="5"/>
        <v>0</v>
      </c>
      <c r="G29" s="148">
        <f t="shared" si="5"/>
        <v>0</v>
      </c>
      <c r="H29" s="148">
        <f t="shared" si="5"/>
        <v>0</v>
      </c>
      <c r="I29" s="148">
        <f t="shared" si="5"/>
        <v>0</v>
      </c>
      <c r="J29" s="148">
        <f t="shared" si="5"/>
        <v>0</v>
      </c>
      <c r="K29" s="148">
        <f t="shared" si="5"/>
        <v>0</v>
      </c>
      <c r="L29" s="148">
        <f t="shared" si="5"/>
        <v>0</v>
      </c>
      <c r="M29" s="148">
        <f t="shared" si="5"/>
        <v>0</v>
      </c>
      <c r="N29" s="148">
        <f t="shared" si="5"/>
        <v>0</v>
      </c>
    </row>
    <row r="30" spans="1:15" s="137" customFormat="1" ht="16.899999999999999" customHeight="1" x14ac:dyDescent="0.2">
      <c r="A30" s="144"/>
      <c r="B30" s="145"/>
      <c r="C30" s="145"/>
      <c r="D30" s="145"/>
      <c r="E30" s="145"/>
      <c r="F30" s="145"/>
      <c r="G30" s="145"/>
      <c r="H30" s="145"/>
      <c r="I30" s="145"/>
      <c r="J30" s="145"/>
      <c r="K30" s="145"/>
      <c r="L30" s="145"/>
      <c r="M30" s="145"/>
      <c r="N30" s="145"/>
    </row>
    <row r="31" spans="1:15" s="137" customFormat="1" ht="12" x14ac:dyDescent="0.2">
      <c r="A31" s="158" t="s">
        <v>215</v>
      </c>
      <c r="B31" s="136"/>
      <c r="C31" s="136"/>
      <c r="D31" s="136"/>
      <c r="E31" s="136"/>
      <c r="F31" s="136"/>
      <c r="G31" s="136"/>
      <c r="H31" s="136"/>
      <c r="I31" s="136"/>
      <c r="J31" s="136"/>
      <c r="K31" s="136"/>
      <c r="L31" s="136"/>
      <c r="M31" s="136"/>
      <c r="N31" s="136"/>
    </row>
    <row r="32" spans="1:15" s="137" customFormat="1" ht="12" x14ac:dyDescent="0.2">
      <c r="A32" s="138" t="s">
        <v>216</v>
      </c>
      <c r="B32" s="139"/>
      <c r="C32" s="139"/>
      <c r="D32" s="139"/>
      <c r="E32" s="139"/>
      <c r="F32" s="139"/>
      <c r="G32" s="139"/>
      <c r="H32" s="139"/>
      <c r="I32" s="139"/>
      <c r="J32" s="139"/>
      <c r="K32" s="139"/>
      <c r="L32" s="139"/>
      <c r="M32" s="139"/>
      <c r="N32" s="139">
        <f>SUM(B32:M32)</f>
        <v>0</v>
      </c>
    </row>
    <row r="33" spans="1:14" s="137" customFormat="1" ht="12" x14ac:dyDescent="0.2">
      <c r="A33" s="140" t="s">
        <v>217</v>
      </c>
      <c r="B33" s="141"/>
      <c r="C33" s="141"/>
      <c r="D33" s="141"/>
      <c r="E33" s="141"/>
      <c r="F33" s="141"/>
      <c r="G33" s="141"/>
      <c r="H33" s="141"/>
      <c r="I33" s="141"/>
      <c r="J33" s="141"/>
      <c r="K33" s="141"/>
      <c r="L33" s="141"/>
      <c r="M33" s="141"/>
      <c r="N33" s="139">
        <f t="shared" ref="N33:N50" si="6">SUM(B33:M33)</f>
        <v>0</v>
      </c>
    </row>
    <row r="34" spans="1:14" s="137" customFormat="1" ht="12" x14ac:dyDescent="0.2">
      <c r="A34" s="140" t="s">
        <v>177</v>
      </c>
      <c r="B34" s="141"/>
      <c r="C34" s="141"/>
      <c r="D34" s="141"/>
      <c r="E34" s="141"/>
      <c r="F34" s="141"/>
      <c r="G34" s="141"/>
      <c r="H34" s="141"/>
      <c r="I34" s="141"/>
      <c r="J34" s="141"/>
      <c r="K34" s="141"/>
      <c r="L34" s="141"/>
      <c r="M34" s="141"/>
      <c r="N34" s="139">
        <f t="shared" si="6"/>
        <v>0</v>
      </c>
    </row>
    <row r="35" spans="1:14" s="137" customFormat="1" ht="24" x14ac:dyDescent="0.2">
      <c r="A35" s="140" t="s">
        <v>218</v>
      </c>
      <c r="B35" s="141"/>
      <c r="C35" s="141"/>
      <c r="D35" s="141"/>
      <c r="E35" s="141"/>
      <c r="F35" s="141"/>
      <c r="G35" s="141"/>
      <c r="H35" s="141"/>
      <c r="I35" s="141"/>
      <c r="J35" s="141"/>
      <c r="K35" s="141"/>
      <c r="L35" s="141"/>
      <c r="M35" s="141"/>
      <c r="N35" s="139">
        <f t="shared" si="6"/>
        <v>0</v>
      </c>
    </row>
    <row r="36" spans="1:14" s="137" customFormat="1" ht="24" x14ac:dyDescent="0.2">
      <c r="A36" s="140" t="s">
        <v>219</v>
      </c>
      <c r="B36" s="141"/>
      <c r="C36" s="141"/>
      <c r="D36" s="141"/>
      <c r="E36" s="141"/>
      <c r="F36" s="141"/>
      <c r="G36" s="141"/>
      <c r="H36" s="141"/>
      <c r="I36" s="141"/>
      <c r="J36" s="141"/>
      <c r="K36" s="141"/>
      <c r="L36" s="141"/>
      <c r="M36" s="141"/>
      <c r="N36" s="139">
        <f t="shared" si="6"/>
        <v>0</v>
      </c>
    </row>
    <row r="37" spans="1:14" s="137" customFormat="1" ht="12" x14ac:dyDescent="0.2">
      <c r="A37" s="140" t="s">
        <v>52</v>
      </c>
      <c r="B37" s="141"/>
      <c r="C37" s="141"/>
      <c r="D37" s="141"/>
      <c r="E37" s="141"/>
      <c r="F37" s="141"/>
      <c r="G37" s="141"/>
      <c r="H37" s="141"/>
      <c r="I37" s="141"/>
      <c r="J37" s="141"/>
      <c r="K37" s="141"/>
      <c r="L37" s="141"/>
      <c r="M37" s="141"/>
      <c r="N37" s="139">
        <f t="shared" si="6"/>
        <v>0</v>
      </c>
    </row>
    <row r="38" spans="1:14" s="137" customFormat="1" ht="24" x14ac:dyDescent="0.2">
      <c r="A38" s="140" t="s">
        <v>220</v>
      </c>
      <c r="B38" s="141"/>
      <c r="C38" s="141"/>
      <c r="D38" s="141"/>
      <c r="E38" s="141"/>
      <c r="F38" s="141"/>
      <c r="G38" s="141"/>
      <c r="H38" s="141"/>
      <c r="I38" s="141"/>
      <c r="J38" s="141"/>
      <c r="K38" s="141"/>
      <c r="L38" s="141"/>
      <c r="M38" s="141"/>
      <c r="N38" s="139">
        <f t="shared" si="6"/>
        <v>0</v>
      </c>
    </row>
    <row r="39" spans="1:14" s="137" customFormat="1" ht="12" x14ac:dyDescent="0.2">
      <c r="A39" s="140" t="s">
        <v>221</v>
      </c>
      <c r="B39" s="141"/>
      <c r="C39" s="141"/>
      <c r="D39" s="141"/>
      <c r="E39" s="141"/>
      <c r="F39" s="141"/>
      <c r="G39" s="141"/>
      <c r="H39" s="141"/>
      <c r="I39" s="141"/>
      <c r="J39" s="141"/>
      <c r="K39" s="141"/>
      <c r="L39" s="141"/>
      <c r="M39" s="141"/>
      <c r="N39" s="139">
        <f t="shared" si="6"/>
        <v>0</v>
      </c>
    </row>
    <row r="40" spans="1:14" s="137" customFormat="1" ht="12" x14ac:dyDescent="0.2">
      <c r="A40" s="140" t="s">
        <v>89</v>
      </c>
      <c r="B40" s="141"/>
      <c r="C40" s="141"/>
      <c r="D40" s="141"/>
      <c r="E40" s="141"/>
      <c r="F40" s="141"/>
      <c r="G40" s="141"/>
      <c r="H40" s="141"/>
      <c r="I40" s="141"/>
      <c r="J40" s="141"/>
      <c r="K40" s="141"/>
      <c r="L40" s="141"/>
      <c r="M40" s="141"/>
      <c r="N40" s="139">
        <f t="shared" si="6"/>
        <v>0</v>
      </c>
    </row>
    <row r="41" spans="1:14" s="137" customFormat="1" ht="12" x14ac:dyDescent="0.2">
      <c r="A41" s="140" t="s">
        <v>183</v>
      </c>
      <c r="B41" s="141"/>
      <c r="C41" s="141"/>
      <c r="D41" s="141"/>
      <c r="E41" s="141"/>
      <c r="F41" s="141"/>
      <c r="G41" s="141"/>
      <c r="H41" s="141"/>
      <c r="I41" s="141"/>
      <c r="J41" s="141"/>
      <c r="K41" s="141"/>
      <c r="L41" s="141"/>
      <c r="M41" s="141"/>
      <c r="N41" s="139">
        <f t="shared" si="6"/>
        <v>0</v>
      </c>
    </row>
    <row r="42" spans="1:14" s="137" customFormat="1" ht="12" x14ac:dyDescent="0.2">
      <c r="A42" s="140" t="s">
        <v>184</v>
      </c>
      <c r="B42" s="141"/>
      <c r="C42" s="141"/>
      <c r="D42" s="141"/>
      <c r="E42" s="141"/>
      <c r="F42" s="141"/>
      <c r="G42" s="141"/>
      <c r="H42" s="141"/>
      <c r="I42" s="141"/>
      <c r="J42" s="141"/>
      <c r="K42" s="141"/>
      <c r="L42" s="141"/>
      <c r="M42" s="141"/>
      <c r="N42" s="139">
        <f t="shared" si="6"/>
        <v>0</v>
      </c>
    </row>
    <row r="43" spans="1:14" s="137" customFormat="1" ht="12" x14ac:dyDescent="0.2">
      <c r="A43" s="140" t="s">
        <v>185</v>
      </c>
      <c r="B43" s="141"/>
      <c r="C43" s="141"/>
      <c r="D43" s="141"/>
      <c r="E43" s="141"/>
      <c r="F43" s="141"/>
      <c r="G43" s="141"/>
      <c r="H43" s="141"/>
      <c r="I43" s="141"/>
      <c r="J43" s="141"/>
      <c r="K43" s="141"/>
      <c r="L43" s="141"/>
      <c r="M43" s="141"/>
      <c r="N43" s="139">
        <f t="shared" si="6"/>
        <v>0</v>
      </c>
    </row>
    <row r="44" spans="1:14" s="137" customFormat="1" ht="24" x14ac:dyDescent="0.2">
      <c r="A44" s="140" t="s">
        <v>186</v>
      </c>
      <c r="B44" s="141"/>
      <c r="C44" s="141"/>
      <c r="D44" s="141"/>
      <c r="E44" s="141"/>
      <c r="F44" s="141"/>
      <c r="G44" s="141"/>
      <c r="H44" s="141"/>
      <c r="I44" s="141"/>
      <c r="J44" s="141"/>
      <c r="K44" s="141"/>
      <c r="L44" s="141"/>
      <c r="M44" s="141"/>
      <c r="N44" s="139">
        <f t="shared" si="6"/>
        <v>0</v>
      </c>
    </row>
    <row r="45" spans="1:14" s="137" customFormat="1" ht="12" x14ac:dyDescent="0.2">
      <c r="A45" s="140" t="s">
        <v>187</v>
      </c>
      <c r="B45" s="141"/>
      <c r="C45" s="141"/>
      <c r="D45" s="141"/>
      <c r="E45" s="141"/>
      <c r="F45" s="141"/>
      <c r="G45" s="141"/>
      <c r="H45" s="141"/>
      <c r="I45" s="141"/>
      <c r="J45" s="141"/>
      <c r="K45" s="141"/>
      <c r="L45" s="141"/>
      <c r="M45" s="141"/>
      <c r="N45" s="139">
        <f t="shared" si="6"/>
        <v>0</v>
      </c>
    </row>
    <row r="46" spans="1:14" s="137" customFormat="1" ht="12" x14ac:dyDescent="0.2">
      <c r="A46" s="140" t="s">
        <v>205</v>
      </c>
      <c r="B46" s="141"/>
      <c r="C46" s="141"/>
      <c r="D46" s="141"/>
      <c r="E46" s="141"/>
      <c r="F46" s="141"/>
      <c r="G46" s="141"/>
      <c r="H46" s="141"/>
      <c r="I46" s="141"/>
      <c r="J46" s="141"/>
      <c r="K46" s="141"/>
      <c r="L46" s="141"/>
      <c r="M46" s="141"/>
      <c r="N46" s="139">
        <f t="shared" si="6"/>
        <v>0</v>
      </c>
    </row>
    <row r="47" spans="1:14" s="137" customFormat="1" ht="24" x14ac:dyDescent="0.2">
      <c r="A47" s="140" t="s">
        <v>188</v>
      </c>
      <c r="B47" s="141"/>
      <c r="C47" s="141"/>
      <c r="D47" s="141"/>
      <c r="E47" s="141"/>
      <c r="F47" s="141"/>
      <c r="G47" s="141"/>
      <c r="H47" s="141"/>
      <c r="I47" s="141"/>
      <c r="J47" s="141"/>
      <c r="K47" s="141"/>
      <c r="L47" s="141"/>
      <c r="M47" s="141"/>
      <c r="N47" s="139">
        <f t="shared" si="6"/>
        <v>0</v>
      </c>
    </row>
    <row r="48" spans="1:14" s="137" customFormat="1" ht="24" x14ac:dyDescent="0.2">
      <c r="A48" s="140" t="s">
        <v>188</v>
      </c>
      <c r="B48" s="141"/>
      <c r="C48" s="141"/>
      <c r="D48" s="141"/>
      <c r="E48" s="141"/>
      <c r="F48" s="141"/>
      <c r="G48" s="141"/>
      <c r="H48" s="141"/>
      <c r="I48" s="141"/>
      <c r="J48" s="141"/>
      <c r="K48" s="141"/>
      <c r="L48" s="141"/>
      <c r="M48" s="141"/>
      <c r="N48" s="139">
        <f t="shared" si="6"/>
        <v>0</v>
      </c>
    </row>
    <row r="49" spans="1:14" s="137" customFormat="1" ht="24" x14ac:dyDescent="0.2">
      <c r="A49" s="140" t="s">
        <v>188</v>
      </c>
      <c r="B49" s="141"/>
      <c r="C49" s="141"/>
      <c r="D49" s="141"/>
      <c r="E49" s="141"/>
      <c r="F49" s="141"/>
      <c r="G49" s="141"/>
      <c r="H49" s="141"/>
      <c r="I49" s="141"/>
      <c r="J49" s="141"/>
      <c r="K49" s="141"/>
      <c r="L49" s="141"/>
      <c r="M49" s="141"/>
      <c r="N49" s="139">
        <f t="shared" si="6"/>
        <v>0</v>
      </c>
    </row>
    <row r="50" spans="1:14" s="137" customFormat="1" ht="26.25" customHeight="1" x14ac:dyDescent="0.2">
      <c r="A50" s="140" t="s">
        <v>222</v>
      </c>
      <c r="B50" s="141"/>
      <c r="C50" s="141"/>
      <c r="D50" s="141"/>
      <c r="E50" s="141"/>
      <c r="F50" s="141"/>
      <c r="G50" s="141"/>
      <c r="H50" s="141"/>
      <c r="I50" s="141"/>
      <c r="J50" s="141"/>
      <c r="K50" s="141"/>
      <c r="L50" s="141"/>
      <c r="M50" s="141"/>
      <c r="N50" s="139">
        <f t="shared" si="6"/>
        <v>0</v>
      </c>
    </row>
    <row r="51" spans="1:14" s="137" customFormat="1" ht="12" x14ac:dyDescent="0.2">
      <c r="A51" s="142" t="s">
        <v>223</v>
      </c>
      <c r="B51" s="143">
        <f>SUM(B32:B50)</f>
        <v>0</v>
      </c>
      <c r="C51" s="143">
        <f t="shared" ref="C51:N51" si="7">SUM(C32:C50)</f>
        <v>0</v>
      </c>
      <c r="D51" s="143">
        <f t="shared" si="7"/>
        <v>0</v>
      </c>
      <c r="E51" s="143">
        <f t="shared" si="7"/>
        <v>0</v>
      </c>
      <c r="F51" s="143">
        <f t="shared" si="7"/>
        <v>0</v>
      </c>
      <c r="G51" s="143">
        <f t="shared" si="7"/>
        <v>0</v>
      </c>
      <c r="H51" s="143">
        <f t="shared" si="7"/>
        <v>0</v>
      </c>
      <c r="I51" s="143">
        <f t="shared" si="7"/>
        <v>0</v>
      </c>
      <c r="J51" s="143">
        <f t="shared" si="7"/>
        <v>0</v>
      </c>
      <c r="K51" s="143">
        <f t="shared" si="7"/>
        <v>0</v>
      </c>
      <c r="L51" s="143">
        <f t="shared" si="7"/>
        <v>0</v>
      </c>
      <c r="M51" s="143">
        <f t="shared" si="7"/>
        <v>0</v>
      </c>
      <c r="N51" s="141">
        <f t="shared" si="7"/>
        <v>0</v>
      </c>
    </row>
    <row r="52" spans="1:14" s="137" customFormat="1" ht="24" x14ac:dyDescent="0.2">
      <c r="A52" s="153" t="s">
        <v>224</v>
      </c>
      <c r="B52" s="155">
        <f>B51*0.1</f>
        <v>0</v>
      </c>
      <c r="C52" s="155">
        <f t="shared" ref="C52:M52" si="8">C51*0.1</f>
        <v>0</v>
      </c>
      <c r="D52" s="155">
        <f t="shared" si="8"/>
        <v>0</v>
      </c>
      <c r="E52" s="155">
        <f t="shared" si="8"/>
        <v>0</v>
      </c>
      <c r="F52" s="155">
        <f t="shared" si="8"/>
        <v>0</v>
      </c>
      <c r="G52" s="155">
        <f t="shared" si="8"/>
        <v>0</v>
      </c>
      <c r="H52" s="155">
        <f t="shared" si="8"/>
        <v>0</v>
      </c>
      <c r="I52" s="155">
        <f t="shared" si="8"/>
        <v>0</v>
      </c>
      <c r="J52" s="155">
        <f t="shared" si="8"/>
        <v>0</v>
      </c>
      <c r="K52" s="155">
        <f t="shared" si="8"/>
        <v>0</v>
      </c>
      <c r="L52" s="155">
        <f t="shared" si="8"/>
        <v>0</v>
      </c>
      <c r="M52" s="155">
        <f t="shared" si="8"/>
        <v>0</v>
      </c>
      <c r="N52" s="139">
        <f>SUM(M52,L52,K52,J52,I52,H52,G52,F52,E52,D52,C52,B52)</f>
        <v>0</v>
      </c>
    </row>
    <row r="53" spans="1:14" s="137" customFormat="1" ht="12" x14ac:dyDescent="0.2">
      <c r="A53" s="153" t="s">
        <v>225</v>
      </c>
      <c r="B53" s="143">
        <f>SUM(B51:B52)</f>
        <v>0</v>
      </c>
      <c r="C53" s="143">
        <f t="shared" ref="C53:N53" si="9">SUM(C51:C52)</f>
        <v>0</v>
      </c>
      <c r="D53" s="143">
        <f t="shared" si="9"/>
        <v>0</v>
      </c>
      <c r="E53" s="143">
        <f t="shared" si="9"/>
        <v>0</v>
      </c>
      <c r="F53" s="143">
        <f t="shared" si="9"/>
        <v>0</v>
      </c>
      <c r="G53" s="143">
        <f t="shared" si="9"/>
        <v>0</v>
      </c>
      <c r="H53" s="143">
        <f t="shared" si="9"/>
        <v>0</v>
      </c>
      <c r="I53" s="143">
        <f t="shared" si="9"/>
        <v>0</v>
      </c>
      <c r="J53" s="143">
        <f t="shared" si="9"/>
        <v>0</v>
      </c>
      <c r="K53" s="143">
        <f t="shared" si="9"/>
        <v>0</v>
      </c>
      <c r="L53" s="143">
        <f t="shared" si="9"/>
        <v>0</v>
      </c>
      <c r="M53" s="143">
        <f t="shared" si="9"/>
        <v>0</v>
      </c>
      <c r="N53" s="143">
        <f t="shared" si="9"/>
        <v>0</v>
      </c>
    </row>
    <row r="54" spans="1:14" s="137" customFormat="1" ht="12" x14ac:dyDescent="0.2">
      <c r="A54" s="153"/>
      <c r="B54" s="143"/>
      <c r="C54" s="143"/>
      <c r="D54" s="143"/>
      <c r="E54" s="143"/>
      <c r="F54" s="143"/>
      <c r="G54" s="143"/>
      <c r="H54" s="143"/>
      <c r="I54" s="143"/>
      <c r="J54" s="143"/>
      <c r="K54" s="143"/>
      <c r="L54" s="143"/>
      <c r="M54" s="143"/>
      <c r="N54" s="143"/>
    </row>
    <row r="55" spans="1:14" s="137" customFormat="1" ht="24" x14ac:dyDescent="0.2">
      <c r="A55" s="153" t="s">
        <v>226</v>
      </c>
      <c r="B55" s="143">
        <f>B29-B53</f>
        <v>0</v>
      </c>
      <c r="C55" s="143">
        <f t="shared" ref="C55:N55" si="10">C29-C53</f>
        <v>0</v>
      </c>
      <c r="D55" s="143">
        <f t="shared" si="10"/>
        <v>0</v>
      </c>
      <c r="E55" s="143">
        <f t="shared" si="10"/>
        <v>0</v>
      </c>
      <c r="F55" s="143">
        <f t="shared" si="10"/>
        <v>0</v>
      </c>
      <c r="G55" s="143">
        <f t="shared" si="10"/>
        <v>0</v>
      </c>
      <c r="H55" s="143">
        <f t="shared" si="10"/>
        <v>0</v>
      </c>
      <c r="I55" s="143">
        <f t="shared" si="10"/>
        <v>0</v>
      </c>
      <c r="J55" s="143">
        <f t="shared" si="10"/>
        <v>0</v>
      </c>
      <c r="K55" s="143">
        <f t="shared" si="10"/>
        <v>0</v>
      </c>
      <c r="L55" s="143">
        <f t="shared" si="10"/>
        <v>0</v>
      </c>
      <c r="M55" s="143">
        <f t="shared" si="10"/>
        <v>0</v>
      </c>
      <c r="N55" s="143">
        <f t="shared" si="10"/>
        <v>0</v>
      </c>
    </row>
    <row r="56" spans="1:14" s="137" customFormat="1" ht="24" x14ac:dyDescent="0.2">
      <c r="A56" s="153" t="s">
        <v>227</v>
      </c>
      <c r="B56" s="143"/>
      <c r="C56" s="143"/>
      <c r="D56" s="143"/>
      <c r="E56" s="143"/>
      <c r="F56" s="143"/>
      <c r="G56" s="143"/>
      <c r="H56" s="143"/>
      <c r="I56" s="143"/>
      <c r="J56" s="143"/>
      <c r="K56" s="143"/>
      <c r="L56" s="143"/>
      <c r="M56" s="143"/>
      <c r="N56" s="143"/>
    </row>
    <row r="57" spans="1:14" s="137" customFormat="1" ht="12" x14ac:dyDescent="0.2">
      <c r="A57" s="153" t="s">
        <v>228</v>
      </c>
      <c r="B57" s="143"/>
      <c r="C57" s="143"/>
      <c r="D57" s="143"/>
      <c r="E57" s="143"/>
      <c r="F57" s="143"/>
      <c r="G57" s="143"/>
      <c r="H57" s="143"/>
      <c r="I57" s="143"/>
      <c r="J57" s="143"/>
      <c r="K57" s="143"/>
      <c r="L57" s="143"/>
      <c r="M57" s="143"/>
      <c r="N57" s="143"/>
    </row>
    <row r="58" spans="1:14" s="137" customFormat="1" ht="12" x14ac:dyDescent="0.2">
      <c r="A58" s="154" t="s">
        <v>229</v>
      </c>
      <c r="B58" s="141"/>
      <c r="C58" s="152"/>
      <c r="D58" s="152"/>
      <c r="E58" s="152"/>
      <c r="F58" s="152"/>
      <c r="G58" s="152"/>
      <c r="H58" s="152"/>
      <c r="I58" s="152"/>
      <c r="J58" s="152"/>
      <c r="K58" s="152"/>
      <c r="L58" s="152"/>
      <c r="M58" s="152"/>
      <c r="N58" s="152"/>
    </row>
    <row r="59" spans="1:14" s="137" customFormat="1" ht="24" x14ac:dyDescent="0.2">
      <c r="A59" s="149" t="s">
        <v>230</v>
      </c>
      <c r="B59" s="139">
        <f>B29-(B53+B56+B57+B58)</f>
        <v>0</v>
      </c>
      <c r="C59" s="139">
        <f t="shared" ref="C59:N59" si="11">C29-(C53+C56+C57+C58)</f>
        <v>0</v>
      </c>
      <c r="D59" s="139">
        <f t="shared" si="11"/>
        <v>0</v>
      </c>
      <c r="E59" s="139">
        <f t="shared" si="11"/>
        <v>0</v>
      </c>
      <c r="F59" s="139">
        <f t="shared" si="11"/>
        <v>0</v>
      </c>
      <c r="G59" s="139">
        <f t="shared" si="11"/>
        <v>0</v>
      </c>
      <c r="H59" s="139">
        <f t="shared" si="11"/>
        <v>0</v>
      </c>
      <c r="I59" s="139">
        <f t="shared" si="11"/>
        <v>0</v>
      </c>
      <c r="J59" s="139">
        <f t="shared" si="11"/>
        <v>0</v>
      </c>
      <c r="K59" s="139">
        <f t="shared" si="11"/>
        <v>0</v>
      </c>
      <c r="L59" s="139">
        <f t="shared" si="11"/>
        <v>0</v>
      </c>
      <c r="M59" s="139">
        <f t="shared" si="11"/>
        <v>0</v>
      </c>
      <c r="N59" s="139">
        <f t="shared" si="11"/>
        <v>0</v>
      </c>
    </row>
    <row r="60" spans="1:14" s="134" customFormat="1" ht="11.25" x14ac:dyDescent="0.2">
      <c r="A60" s="133"/>
    </row>
  </sheetData>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013B6-F756-4F9D-89D8-3536BF03E30D}">
  <dimension ref="A1:E62"/>
  <sheetViews>
    <sheetView topLeftCell="A29" workbookViewId="0">
      <selection activeCell="A3" sqref="A3"/>
    </sheetView>
  </sheetViews>
  <sheetFormatPr defaultColWidth="33.140625" defaultRowHeight="12.75" x14ac:dyDescent="0.2"/>
  <cols>
    <col min="1" max="1" width="44.85546875" bestFit="1" customWidth="1"/>
    <col min="3" max="3" width="17.28515625" bestFit="1" customWidth="1"/>
    <col min="5" max="5" width="17.28515625" bestFit="1" customWidth="1"/>
  </cols>
  <sheetData>
    <row r="1" spans="1:5" x14ac:dyDescent="0.2">
      <c r="A1" s="73"/>
      <c r="B1" s="73"/>
      <c r="C1" s="73"/>
      <c r="D1" s="73"/>
      <c r="E1" s="73"/>
    </row>
    <row r="2" spans="1:5" ht="23.25" x14ac:dyDescent="0.35">
      <c r="A2" s="74" t="s">
        <v>113</v>
      </c>
      <c r="B2" s="75"/>
      <c r="C2" s="76"/>
      <c r="D2" s="77"/>
      <c r="E2" s="76"/>
    </row>
    <row r="3" spans="1:5" ht="15" x14ac:dyDescent="0.2">
      <c r="A3" s="78" t="s">
        <v>91</v>
      </c>
      <c r="B3" s="79"/>
      <c r="C3" s="76"/>
      <c r="D3" s="77"/>
      <c r="E3" s="76"/>
    </row>
    <row r="4" spans="1:5" x14ac:dyDescent="0.2">
      <c r="A4" s="80"/>
      <c r="B4" s="79"/>
      <c r="C4" s="76"/>
      <c r="D4" s="77"/>
      <c r="E4" s="76"/>
    </row>
    <row r="5" spans="1:5" x14ac:dyDescent="0.2">
      <c r="A5" s="79"/>
      <c r="B5" s="79"/>
      <c r="C5" s="81" t="s">
        <v>114</v>
      </c>
      <c r="D5" s="82"/>
      <c r="E5" s="81" t="s">
        <v>115</v>
      </c>
    </row>
    <row r="6" spans="1:5" x14ac:dyDescent="0.2">
      <c r="A6" s="79"/>
      <c r="B6" s="79"/>
      <c r="C6" s="83" t="s">
        <v>116</v>
      </c>
      <c r="D6" s="77"/>
      <c r="E6" s="83" t="s">
        <v>116</v>
      </c>
    </row>
    <row r="7" spans="1:5" x14ac:dyDescent="0.2">
      <c r="A7" s="84" t="s">
        <v>117</v>
      </c>
      <c r="B7" s="85"/>
      <c r="C7" s="86"/>
      <c r="D7" s="87"/>
      <c r="E7" s="86"/>
    </row>
    <row r="8" spans="1:5" x14ac:dyDescent="0.2">
      <c r="A8" s="88"/>
      <c r="B8" s="89"/>
      <c r="C8" s="87"/>
      <c r="D8" s="87"/>
      <c r="E8" s="86"/>
    </row>
    <row r="9" spans="1:5" x14ac:dyDescent="0.2">
      <c r="A9" s="90" t="s">
        <v>118</v>
      </c>
      <c r="B9" s="91"/>
      <c r="C9" s="87"/>
      <c r="D9" s="87"/>
      <c r="E9" s="87"/>
    </row>
    <row r="10" spans="1:5" x14ac:dyDescent="0.2">
      <c r="A10" s="92" t="s">
        <v>119</v>
      </c>
      <c r="B10" s="92"/>
      <c r="C10" s="93">
        <v>0</v>
      </c>
      <c r="D10" s="87"/>
      <c r="E10" s="93">
        <v>0</v>
      </c>
    </row>
    <row r="11" spans="1:5" x14ac:dyDescent="0.2">
      <c r="A11" s="92" t="s">
        <v>120</v>
      </c>
      <c r="B11" s="92"/>
      <c r="C11" s="87">
        <v>0</v>
      </c>
      <c r="D11" s="87"/>
      <c r="E11" s="87">
        <v>0</v>
      </c>
    </row>
    <row r="12" spans="1:5" x14ac:dyDescent="0.2">
      <c r="A12" s="92" t="s">
        <v>121</v>
      </c>
      <c r="B12" s="92"/>
      <c r="C12" s="87">
        <v>0</v>
      </c>
      <c r="D12" s="87"/>
      <c r="E12" s="87">
        <v>0</v>
      </c>
    </row>
    <row r="13" spans="1:5" x14ac:dyDescent="0.2">
      <c r="A13" s="92" t="s">
        <v>122</v>
      </c>
      <c r="B13" s="92"/>
      <c r="C13" s="87">
        <v>0</v>
      </c>
      <c r="D13" s="87"/>
      <c r="E13" s="87">
        <v>0</v>
      </c>
    </row>
    <row r="14" spans="1:5" x14ac:dyDescent="0.2">
      <c r="A14" s="92" t="s">
        <v>123</v>
      </c>
      <c r="B14" s="92"/>
      <c r="C14" s="87">
        <v>0</v>
      </c>
      <c r="D14" s="87"/>
      <c r="E14" s="87">
        <v>0</v>
      </c>
    </row>
    <row r="15" spans="1:5" x14ac:dyDescent="0.2">
      <c r="A15" s="94" t="s">
        <v>124</v>
      </c>
      <c r="B15" s="91"/>
      <c r="C15" s="95">
        <f>SUM(C10:C14)</f>
        <v>0</v>
      </c>
      <c r="D15" s="87"/>
      <c r="E15" s="95">
        <f>SUM(E10:E14)</f>
        <v>0</v>
      </c>
    </row>
    <row r="16" spans="1:5" x14ac:dyDescent="0.2">
      <c r="A16" s="88"/>
      <c r="B16" s="89"/>
      <c r="C16" s="87"/>
      <c r="D16" s="87"/>
      <c r="E16" s="87"/>
    </row>
    <row r="17" spans="1:5" x14ac:dyDescent="0.2">
      <c r="A17" s="90" t="s">
        <v>125</v>
      </c>
      <c r="B17" s="91"/>
      <c r="C17" s="87"/>
      <c r="D17" s="87"/>
      <c r="E17" s="87"/>
    </row>
    <row r="18" spans="1:5" x14ac:dyDescent="0.2">
      <c r="A18" s="92" t="s">
        <v>126</v>
      </c>
      <c r="B18" s="92"/>
      <c r="C18" s="93">
        <v>0</v>
      </c>
      <c r="D18" s="87"/>
      <c r="E18" s="93">
        <v>0</v>
      </c>
    </row>
    <row r="19" spans="1:5" x14ac:dyDescent="0.2">
      <c r="A19" s="92" t="s">
        <v>127</v>
      </c>
      <c r="B19" s="92"/>
      <c r="C19" s="87">
        <v>0</v>
      </c>
      <c r="D19" s="87"/>
      <c r="E19" s="87">
        <v>0</v>
      </c>
    </row>
    <row r="20" spans="1:5" x14ac:dyDescent="0.2">
      <c r="A20" s="92" t="s">
        <v>75</v>
      </c>
      <c r="B20" s="92"/>
      <c r="C20" s="87">
        <v>0</v>
      </c>
      <c r="D20" s="87"/>
      <c r="E20" s="87">
        <v>0</v>
      </c>
    </row>
    <row r="21" spans="1:5" x14ac:dyDescent="0.2">
      <c r="A21" s="92" t="s">
        <v>128</v>
      </c>
      <c r="B21" s="92"/>
      <c r="C21" s="87">
        <v>0</v>
      </c>
      <c r="D21" s="87"/>
      <c r="E21" s="87">
        <v>0</v>
      </c>
    </row>
    <row r="22" spans="1:5" x14ac:dyDescent="0.2">
      <c r="A22" s="92" t="s">
        <v>129</v>
      </c>
      <c r="B22" s="92"/>
      <c r="C22" s="87">
        <v>0</v>
      </c>
      <c r="D22" s="87"/>
      <c r="E22" s="87">
        <v>0</v>
      </c>
    </row>
    <row r="23" spans="1:5" ht="25.5" x14ac:dyDescent="0.2">
      <c r="A23" s="92" t="s">
        <v>130</v>
      </c>
      <c r="B23" s="92"/>
      <c r="C23" s="96">
        <v>0</v>
      </c>
      <c r="D23" s="87"/>
      <c r="E23" s="87">
        <v>0</v>
      </c>
    </row>
    <row r="24" spans="1:5" x14ac:dyDescent="0.2">
      <c r="A24" s="94" t="s">
        <v>131</v>
      </c>
      <c r="B24" s="91"/>
      <c r="C24" s="95">
        <f>SUM(C18:C23)</f>
        <v>0</v>
      </c>
      <c r="D24" s="87"/>
      <c r="E24" s="95">
        <f>SUM(E18:E23)</f>
        <v>0</v>
      </c>
    </row>
    <row r="25" spans="1:5" x14ac:dyDescent="0.2">
      <c r="A25" s="88"/>
      <c r="B25" s="89"/>
      <c r="C25" s="86"/>
      <c r="D25" s="87"/>
      <c r="E25" s="87"/>
    </row>
    <row r="26" spans="1:5" x14ac:dyDescent="0.2">
      <c r="A26" s="90" t="s">
        <v>132</v>
      </c>
      <c r="B26" s="91"/>
      <c r="C26" s="87"/>
      <c r="D26" s="87"/>
      <c r="E26" s="87"/>
    </row>
    <row r="27" spans="1:5" x14ac:dyDescent="0.2">
      <c r="A27" s="92" t="s">
        <v>133</v>
      </c>
      <c r="B27" s="92"/>
      <c r="C27" s="93">
        <v>0</v>
      </c>
      <c r="D27" s="87"/>
      <c r="E27" s="93">
        <v>0</v>
      </c>
    </row>
    <row r="28" spans="1:5" x14ac:dyDescent="0.2">
      <c r="A28" s="92" t="s">
        <v>134</v>
      </c>
      <c r="B28" s="92"/>
      <c r="C28" s="87">
        <v>0</v>
      </c>
      <c r="D28" s="87"/>
      <c r="E28" s="87">
        <v>0</v>
      </c>
    </row>
    <row r="29" spans="1:5" x14ac:dyDescent="0.2">
      <c r="A29" s="92" t="s">
        <v>135</v>
      </c>
      <c r="B29" s="92"/>
      <c r="C29" s="87">
        <v>0</v>
      </c>
      <c r="D29" s="87"/>
      <c r="E29" s="87">
        <v>0</v>
      </c>
    </row>
    <row r="30" spans="1:5" x14ac:dyDescent="0.2">
      <c r="A30" s="92" t="s">
        <v>16</v>
      </c>
      <c r="B30" s="92"/>
      <c r="C30" s="87">
        <v>0</v>
      </c>
      <c r="D30" s="87"/>
      <c r="E30" s="87">
        <v>0</v>
      </c>
    </row>
    <row r="31" spans="1:5" x14ac:dyDescent="0.2">
      <c r="A31" s="97" t="s">
        <v>136</v>
      </c>
      <c r="B31" s="98"/>
      <c r="C31" s="95">
        <f>SUM(C27:C30)</f>
        <v>0</v>
      </c>
      <c r="D31" s="87"/>
      <c r="E31" s="95">
        <f>SUM(E27:E30)</f>
        <v>0</v>
      </c>
    </row>
    <row r="32" spans="1:5" x14ac:dyDescent="0.2">
      <c r="A32" s="89"/>
      <c r="B32" s="89"/>
      <c r="C32" s="87"/>
      <c r="D32" s="87"/>
      <c r="E32" s="87"/>
    </row>
    <row r="33" spans="1:5" ht="13.5" thickBot="1" x14ac:dyDescent="0.25">
      <c r="A33" s="94" t="s">
        <v>137</v>
      </c>
      <c r="B33" s="94"/>
      <c r="C33" s="99">
        <f>SUM(C15+C24+C31)</f>
        <v>0</v>
      </c>
      <c r="D33" s="87"/>
      <c r="E33" s="99">
        <v>0</v>
      </c>
    </row>
    <row r="34" spans="1:5" ht="13.5" thickTop="1" x14ac:dyDescent="0.2">
      <c r="A34" s="88"/>
      <c r="B34" s="89"/>
      <c r="C34" s="86"/>
      <c r="D34" s="87"/>
      <c r="E34" s="86"/>
    </row>
    <row r="35" spans="1:5" x14ac:dyDescent="0.2">
      <c r="A35" s="100" t="s">
        <v>138</v>
      </c>
      <c r="B35" s="94"/>
      <c r="C35" s="86"/>
      <c r="D35" s="87"/>
      <c r="E35" s="86"/>
    </row>
    <row r="36" spans="1:5" x14ac:dyDescent="0.2">
      <c r="A36" s="100"/>
      <c r="B36" s="94"/>
      <c r="C36" s="87"/>
      <c r="D36" s="87"/>
      <c r="E36" s="87"/>
    </row>
    <row r="37" spans="1:5" x14ac:dyDescent="0.2">
      <c r="A37" s="90" t="s">
        <v>139</v>
      </c>
      <c r="B37" s="91"/>
      <c r="C37" s="87"/>
      <c r="D37" s="87"/>
      <c r="E37" s="87"/>
    </row>
    <row r="38" spans="1:5" x14ac:dyDescent="0.2">
      <c r="A38" s="92" t="s">
        <v>140</v>
      </c>
      <c r="B38" s="92"/>
      <c r="C38" s="93">
        <v>0</v>
      </c>
      <c r="D38" s="87"/>
      <c r="E38" s="93">
        <v>0</v>
      </c>
    </row>
    <row r="39" spans="1:5" x14ac:dyDescent="0.2">
      <c r="A39" s="92" t="s">
        <v>141</v>
      </c>
      <c r="B39" s="92"/>
      <c r="C39" s="87">
        <v>0</v>
      </c>
      <c r="D39" s="87"/>
      <c r="E39" s="87">
        <v>0</v>
      </c>
    </row>
    <row r="40" spans="1:5" x14ac:dyDescent="0.2">
      <c r="A40" s="92" t="s">
        <v>142</v>
      </c>
      <c r="B40" s="92"/>
      <c r="C40" s="87">
        <v>0</v>
      </c>
      <c r="D40" s="87"/>
      <c r="E40" s="87">
        <v>0</v>
      </c>
    </row>
    <row r="41" spans="1:5" x14ac:dyDescent="0.2">
      <c r="A41" s="92" t="s">
        <v>143</v>
      </c>
      <c r="B41" s="92"/>
      <c r="C41" s="87">
        <v>0</v>
      </c>
      <c r="D41" s="87"/>
      <c r="E41" s="87">
        <v>0</v>
      </c>
    </row>
    <row r="42" spans="1:5" x14ac:dyDescent="0.2">
      <c r="A42" s="92" t="s">
        <v>144</v>
      </c>
      <c r="B42" s="92"/>
      <c r="C42" s="87">
        <v>0</v>
      </c>
      <c r="D42" s="87"/>
      <c r="E42" s="87">
        <v>0</v>
      </c>
    </row>
    <row r="43" spans="1:5" x14ac:dyDescent="0.2">
      <c r="A43" s="92" t="s">
        <v>145</v>
      </c>
      <c r="B43" s="92"/>
      <c r="C43" s="87">
        <v>0</v>
      </c>
      <c r="D43" s="87"/>
      <c r="E43" s="87">
        <v>0</v>
      </c>
    </row>
    <row r="44" spans="1:5" x14ac:dyDescent="0.2">
      <c r="A44" s="94" t="s">
        <v>146</v>
      </c>
      <c r="B44" s="91"/>
      <c r="C44" s="95">
        <f>SUM(C38:C43)</f>
        <v>0</v>
      </c>
      <c r="D44" s="87"/>
      <c r="E44" s="95">
        <f>SUM(E38:E43)</f>
        <v>0</v>
      </c>
    </row>
    <row r="45" spans="1:5" x14ac:dyDescent="0.2">
      <c r="A45" s="89"/>
      <c r="B45" s="89"/>
      <c r="C45" s="87"/>
      <c r="D45" s="87"/>
      <c r="E45" s="87"/>
    </row>
    <row r="46" spans="1:5" x14ac:dyDescent="0.2">
      <c r="A46" s="90" t="s">
        <v>147</v>
      </c>
      <c r="B46" s="91"/>
      <c r="C46" s="87"/>
      <c r="D46" s="87"/>
      <c r="E46" s="87"/>
    </row>
    <row r="47" spans="1:5" x14ac:dyDescent="0.2">
      <c r="A47" s="92" t="s">
        <v>148</v>
      </c>
      <c r="B47" s="92"/>
      <c r="C47" s="93">
        <v>0</v>
      </c>
      <c r="D47" s="87"/>
      <c r="E47" s="93">
        <v>0</v>
      </c>
    </row>
    <row r="48" spans="1:5" x14ac:dyDescent="0.2">
      <c r="A48" s="92" t="s">
        <v>149</v>
      </c>
      <c r="B48" s="92"/>
      <c r="C48" s="87">
        <v>0</v>
      </c>
      <c r="D48" s="87"/>
      <c r="E48" s="87">
        <v>0</v>
      </c>
    </row>
    <row r="49" spans="1:5" x14ac:dyDescent="0.2">
      <c r="A49" s="92" t="s">
        <v>150</v>
      </c>
      <c r="B49" s="92"/>
      <c r="C49" s="87">
        <v>0</v>
      </c>
      <c r="D49" s="87"/>
      <c r="E49" s="87">
        <v>0</v>
      </c>
    </row>
    <row r="50" spans="1:5" x14ac:dyDescent="0.2">
      <c r="A50" s="92" t="s">
        <v>151</v>
      </c>
      <c r="B50" s="92"/>
      <c r="C50" s="87">
        <v>0</v>
      </c>
      <c r="D50" s="87"/>
      <c r="E50" s="87">
        <v>0</v>
      </c>
    </row>
    <row r="51" spans="1:5" x14ac:dyDescent="0.2">
      <c r="A51" s="94" t="s">
        <v>152</v>
      </c>
      <c r="B51" s="91"/>
      <c r="C51" s="95">
        <f>SUM(C47:C50)</f>
        <v>0</v>
      </c>
      <c r="D51" s="87"/>
      <c r="E51" s="95">
        <f>SUM(E47:E50)</f>
        <v>0</v>
      </c>
    </row>
    <row r="52" spans="1:5" x14ac:dyDescent="0.2">
      <c r="A52" s="89"/>
      <c r="B52" s="89"/>
      <c r="C52" s="87"/>
      <c r="D52" s="87"/>
      <c r="E52" s="87"/>
    </row>
    <row r="53" spans="1:5" ht="13.5" thickBot="1" x14ac:dyDescent="0.25">
      <c r="A53" s="94" t="s">
        <v>153</v>
      </c>
      <c r="B53" s="94"/>
      <c r="C53" s="99">
        <f>SUM(C44+C51)</f>
        <v>0</v>
      </c>
      <c r="D53" s="87"/>
      <c r="E53" s="99">
        <f>SUM(E44+E51)</f>
        <v>0</v>
      </c>
    </row>
    <row r="54" spans="1:5" ht="13.5" thickTop="1" x14ac:dyDescent="0.2">
      <c r="A54" s="89"/>
      <c r="B54" s="89"/>
      <c r="C54" s="87"/>
      <c r="D54" s="87"/>
      <c r="E54" s="87"/>
    </row>
    <row r="55" spans="1:5" x14ac:dyDescent="0.2">
      <c r="A55" s="90" t="s">
        <v>154</v>
      </c>
      <c r="B55" s="91"/>
      <c r="C55" s="87"/>
      <c r="D55" s="87"/>
      <c r="E55" s="87"/>
    </row>
    <row r="56" spans="1:5" x14ac:dyDescent="0.2">
      <c r="A56" s="92" t="s">
        <v>155</v>
      </c>
      <c r="B56" s="92"/>
      <c r="C56" s="93">
        <v>0</v>
      </c>
      <c r="D56" s="87"/>
      <c r="E56" s="93">
        <v>0</v>
      </c>
    </row>
    <row r="57" spans="1:5" x14ac:dyDescent="0.2">
      <c r="A57" s="92" t="s">
        <v>156</v>
      </c>
      <c r="B57" s="92"/>
      <c r="C57" s="87">
        <v>0</v>
      </c>
      <c r="D57" s="87"/>
      <c r="E57" s="87">
        <v>0</v>
      </c>
    </row>
    <row r="58" spans="1:5" x14ac:dyDescent="0.2">
      <c r="A58" s="92" t="s">
        <v>157</v>
      </c>
      <c r="B58" s="92"/>
      <c r="C58" s="87">
        <v>0</v>
      </c>
      <c r="D58" s="87"/>
      <c r="E58" s="87">
        <v>0</v>
      </c>
    </row>
    <row r="59" spans="1:5" x14ac:dyDescent="0.2">
      <c r="A59" s="94" t="s">
        <v>158</v>
      </c>
      <c r="B59" s="91"/>
      <c r="C59" s="95">
        <f>SUM(C56:C58)</f>
        <v>0</v>
      </c>
      <c r="D59" s="87"/>
      <c r="E59" s="95">
        <f>SUM(E56:E58)</f>
        <v>0</v>
      </c>
    </row>
    <row r="60" spans="1:5" x14ac:dyDescent="0.2">
      <c r="A60" s="89"/>
      <c r="B60" s="89"/>
      <c r="C60" s="87"/>
      <c r="D60" s="87"/>
      <c r="E60" s="87"/>
    </row>
    <row r="61" spans="1:5" ht="13.5" thickBot="1" x14ac:dyDescent="0.25">
      <c r="A61" s="94" t="s">
        <v>159</v>
      </c>
      <c r="B61" s="94"/>
      <c r="C61" s="99">
        <f>SUM(C53+C59)</f>
        <v>0</v>
      </c>
      <c r="D61" s="87"/>
      <c r="E61" s="99">
        <f>SUM(E53+E59)</f>
        <v>0</v>
      </c>
    </row>
    <row r="62" spans="1:5" ht="13.5" thickTop="1" x14ac:dyDescent="0.2">
      <c r="A62" s="79"/>
      <c r="B62" s="79"/>
      <c r="C62" s="77"/>
      <c r="D62" s="77"/>
      <c r="E62" s="7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1664E-ABAD-4D7D-A032-1E34CD6856AD}">
  <dimension ref="A2:S37"/>
  <sheetViews>
    <sheetView workbookViewId="0">
      <selection activeCell="A3" sqref="A3"/>
    </sheetView>
  </sheetViews>
  <sheetFormatPr defaultRowHeight="11.25" x14ac:dyDescent="0.2"/>
  <cols>
    <col min="1" max="1" width="12.5703125" style="29" customWidth="1"/>
    <col min="2" max="13" width="8.42578125" style="29" customWidth="1"/>
    <col min="14" max="14" width="8.42578125" style="30" customWidth="1"/>
    <col min="15" max="15" width="1.85546875" style="29" customWidth="1"/>
    <col min="16" max="18" width="8.42578125" style="29" customWidth="1"/>
    <col min="19" max="19" width="15.85546875" style="29" customWidth="1"/>
    <col min="20" max="256" width="9.140625" style="29"/>
    <col min="257" max="257" width="12.5703125" style="29" customWidth="1"/>
    <col min="258" max="270" width="8.42578125" style="29" customWidth="1"/>
    <col min="271" max="271" width="1.85546875" style="29" customWidth="1"/>
    <col min="272" max="274" width="8.42578125" style="29" customWidth="1"/>
    <col min="275" max="275" width="15.85546875" style="29" customWidth="1"/>
    <col min="276" max="512" width="9.140625" style="29"/>
    <col min="513" max="513" width="12.5703125" style="29" customWidth="1"/>
    <col min="514" max="526" width="8.42578125" style="29" customWidth="1"/>
    <col min="527" max="527" width="1.85546875" style="29" customWidth="1"/>
    <col min="528" max="530" width="8.42578125" style="29" customWidth="1"/>
    <col min="531" max="531" width="15.85546875" style="29" customWidth="1"/>
    <col min="532" max="768" width="9.140625" style="29"/>
    <col min="769" max="769" width="12.5703125" style="29" customWidth="1"/>
    <col min="770" max="782" width="8.42578125" style="29" customWidth="1"/>
    <col min="783" max="783" width="1.85546875" style="29" customWidth="1"/>
    <col min="784" max="786" width="8.42578125" style="29" customWidth="1"/>
    <col min="787" max="787" width="15.85546875" style="29" customWidth="1"/>
    <col min="788" max="1024" width="9.140625" style="29"/>
    <col min="1025" max="1025" width="12.5703125" style="29" customWidth="1"/>
    <col min="1026" max="1038" width="8.42578125" style="29" customWidth="1"/>
    <col min="1039" max="1039" width="1.85546875" style="29" customWidth="1"/>
    <col min="1040" max="1042" width="8.42578125" style="29" customWidth="1"/>
    <col min="1043" max="1043" width="15.85546875" style="29" customWidth="1"/>
    <col min="1044" max="1280" width="9.140625" style="29"/>
    <col min="1281" max="1281" width="12.5703125" style="29" customWidth="1"/>
    <col min="1282" max="1294" width="8.42578125" style="29" customWidth="1"/>
    <col min="1295" max="1295" width="1.85546875" style="29" customWidth="1"/>
    <col min="1296" max="1298" width="8.42578125" style="29" customWidth="1"/>
    <col min="1299" max="1299" width="15.85546875" style="29" customWidth="1"/>
    <col min="1300" max="1536" width="9.140625" style="29"/>
    <col min="1537" max="1537" width="12.5703125" style="29" customWidth="1"/>
    <col min="1538" max="1550" width="8.42578125" style="29" customWidth="1"/>
    <col min="1551" max="1551" width="1.85546875" style="29" customWidth="1"/>
    <col min="1552" max="1554" width="8.42578125" style="29" customWidth="1"/>
    <col min="1555" max="1555" width="15.85546875" style="29" customWidth="1"/>
    <col min="1556" max="1792" width="9.140625" style="29"/>
    <col min="1793" max="1793" width="12.5703125" style="29" customWidth="1"/>
    <col min="1794" max="1806" width="8.42578125" style="29" customWidth="1"/>
    <col min="1807" max="1807" width="1.85546875" style="29" customWidth="1"/>
    <col min="1808" max="1810" width="8.42578125" style="29" customWidth="1"/>
    <col min="1811" max="1811" width="15.85546875" style="29" customWidth="1"/>
    <col min="1812" max="2048" width="9.140625" style="29"/>
    <col min="2049" max="2049" width="12.5703125" style="29" customWidth="1"/>
    <col min="2050" max="2062" width="8.42578125" style="29" customWidth="1"/>
    <col min="2063" max="2063" width="1.85546875" style="29" customWidth="1"/>
    <col min="2064" max="2066" width="8.42578125" style="29" customWidth="1"/>
    <col min="2067" max="2067" width="15.85546875" style="29" customWidth="1"/>
    <col min="2068" max="2304" width="9.140625" style="29"/>
    <col min="2305" max="2305" width="12.5703125" style="29" customWidth="1"/>
    <col min="2306" max="2318" width="8.42578125" style="29" customWidth="1"/>
    <col min="2319" max="2319" width="1.85546875" style="29" customWidth="1"/>
    <col min="2320" max="2322" width="8.42578125" style="29" customWidth="1"/>
    <col min="2323" max="2323" width="15.85546875" style="29" customWidth="1"/>
    <col min="2324" max="2560" width="9.140625" style="29"/>
    <col min="2561" max="2561" width="12.5703125" style="29" customWidth="1"/>
    <col min="2562" max="2574" width="8.42578125" style="29" customWidth="1"/>
    <col min="2575" max="2575" width="1.85546875" style="29" customWidth="1"/>
    <col min="2576" max="2578" width="8.42578125" style="29" customWidth="1"/>
    <col min="2579" max="2579" width="15.85546875" style="29" customWidth="1"/>
    <col min="2580" max="2816" width="9.140625" style="29"/>
    <col min="2817" max="2817" width="12.5703125" style="29" customWidth="1"/>
    <col min="2818" max="2830" width="8.42578125" style="29" customWidth="1"/>
    <col min="2831" max="2831" width="1.85546875" style="29" customWidth="1"/>
    <col min="2832" max="2834" width="8.42578125" style="29" customWidth="1"/>
    <col min="2835" max="2835" width="15.85546875" style="29" customWidth="1"/>
    <col min="2836" max="3072" width="9.140625" style="29"/>
    <col min="3073" max="3073" width="12.5703125" style="29" customWidth="1"/>
    <col min="3074" max="3086" width="8.42578125" style="29" customWidth="1"/>
    <col min="3087" max="3087" width="1.85546875" style="29" customWidth="1"/>
    <col min="3088" max="3090" width="8.42578125" style="29" customWidth="1"/>
    <col min="3091" max="3091" width="15.85546875" style="29" customWidth="1"/>
    <col min="3092" max="3328" width="9.140625" style="29"/>
    <col min="3329" max="3329" width="12.5703125" style="29" customWidth="1"/>
    <col min="3330" max="3342" width="8.42578125" style="29" customWidth="1"/>
    <col min="3343" max="3343" width="1.85546875" style="29" customWidth="1"/>
    <col min="3344" max="3346" width="8.42578125" style="29" customWidth="1"/>
    <col min="3347" max="3347" width="15.85546875" style="29" customWidth="1"/>
    <col min="3348" max="3584" width="9.140625" style="29"/>
    <col min="3585" max="3585" width="12.5703125" style="29" customWidth="1"/>
    <col min="3586" max="3598" width="8.42578125" style="29" customWidth="1"/>
    <col min="3599" max="3599" width="1.85546875" style="29" customWidth="1"/>
    <col min="3600" max="3602" width="8.42578125" style="29" customWidth="1"/>
    <col min="3603" max="3603" width="15.85546875" style="29" customWidth="1"/>
    <col min="3604" max="3840" width="9.140625" style="29"/>
    <col min="3841" max="3841" width="12.5703125" style="29" customWidth="1"/>
    <col min="3842" max="3854" width="8.42578125" style="29" customWidth="1"/>
    <col min="3855" max="3855" width="1.85546875" style="29" customWidth="1"/>
    <col min="3856" max="3858" width="8.42578125" style="29" customWidth="1"/>
    <col min="3859" max="3859" width="15.85546875" style="29" customWidth="1"/>
    <col min="3860" max="4096" width="9.140625" style="29"/>
    <col min="4097" max="4097" width="12.5703125" style="29" customWidth="1"/>
    <col min="4098" max="4110" width="8.42578125" style="29" customWidth="1"/>
    <col min="4111" max="4111" width="1.85546875" style="29" customWidth="1"/>
    <col min="4112" max="4114" width="8.42578125" style="29" customWidth="1"/>
    <col min="4115" max="4115" width="15.85546875" style="29" customWidth="1"/>
    <col min="4116" max="4352" width="9.140625" style="29"/>
    <col min="4353" max="4353" width="12.5703125" style="29" customWidth="1"/>
    <col min="4354" max="4366" width="8.42578125" style="29" customWidth="1"/>
    <col min="4367" max="4367" width="1.85546875" style="29" customWidth="1"/>
    <col min="4368" max="4370" width="8.42578125" style="29" customWidth="1"/>
    <col min="4371" max="4371" width="15.85546875" style="29" customWidth="1"/>
    <col min="4372" max="4608" width="9.140625" style="29"/>
    <col min="4609" max="4609" width="12.5703125" style="29" customWidth="1"/>
    <col min="4610" max="4622" width="8.42578125" style="29" customWidth="1"/>
    <col min="4623" max="4623" width="1.85546875" style="29" customWidth="1"/>
    <col min="4624" max="4626" width="8.42578125" style="29" customWidth="1"/>
    <col min="4627" max="4627" width="15.85546875" style="29" customWidth="1"/>
    <col min="4628" max="4864" width="9.140625" style="29"/>
    <col min="4865" max="4865" width="12.5703125" style="29" customWidth="1"/>
    <col min="4866" max="4878" width="8.42578125" style="29" customWidth="1"/>
    <col min="4879" max="4879" width="1.85546875" style="29" customWidth="1"/>
    <col min="4880" max="4882" width="8.42578125" style="29" customWidth="1"/>
    <col min="4883" max="4883" width="15.85546875" style="29" customWidth="1"/>
    <col min="4884" max="5120" width="9.140625" style="29"/>
    <col min="5121" max="5121" width="12.5703125" style="29" customWidth="1"/>
    <col min="5122" max="5134" width="8.42578125" style="29" customWidth="1"/>
    <col min="5135" max="5135" width="1.85546875" style="29" customWidth="1"/>
    <col min="5136" max="5138" width="8.42578125" style="29" customWidth="1"/>
    <col min="5139" max="5139" width="15.85546875" style="29" customWidth="1"/>
    <col min="5140" max="5376" width="9.140625" style="29"/>
    <col min="5377" max="5377" width="12.5703125" style="29" customWidth="1"/>
    <col min="5378" max="5390" width="8.42578125" style="29" customWidth="1"/>
    <col min="5391" max="5391" width="1.85546875" style="29" customWidth="1"/>
    <col min="5392" max="5394" width="8.42578125" style="29" customWidth="1"/>
    <col min="5395" max="5395" width="15.85546875" style="29" customWidth="1"/>
    <col min="5396" max="5632" width="9.140625" style="29"/>
    <col min="5633" max="5633" width="12.5703125" style="29" customWidth="1"/>
    <col min="5634" max="5646" width="8.42578125" style="29" customWidth="1"/>
    <col min="5647" max="5647" width="1.85546875" style="29" customWidth="1"/>
    <col min="5648" max="5650" width="8.42578125" style="29" customWidth="1"/>
    <col min="5651" max="5651" width="15.85546875" style="29" customWidth="1"/>
    <col min="5652" max="5888" width="9.140625" style="29"/>
    <col min="5889" max="5889" width="12.5703125" style="29" customWidth="1"/>
    <col min="5890" max="5902" width="8.42578125" style="29" customWidth="1"/>
    <col min="5903" max="5903" width="1.85546875" style="29" customWidth="1"/>
    <col min="5904" max="5906" width="8.42578125" style="29" customWidth="1"/>
    <col min="5907" max="5907" width="15.85546875" style="29" customWidth="1"/>
    <col min="5908" max="6144" width="9.140625" style="29"/>
    <col min="6145" max="6145" width="12.5703125" style="29" customWidth="1"/>
    <col min="6146" max="6158" width="8.42578125" style="29" customWidth="1"/>
    <col min="6159" max="6159" width="1.85546875" style="29" customWidth="1"/>
    <col min="6160" max="6162" width="8.42578125" style="29" customWidth="1"/>
    <col min="6163" max="6163" width="15.85546875" style="29" customWidth="1"/>
    <col min="6164" max="6400" width="9.140625" style="29"/>
    <col min="6401" max="6401" width="12.5703125" style="29" customWidth="1"/>
    <col min="6402" max="6414" width="8.42578125" style="29" customWidth="1"/>
    <col min="6415" max="6415" width="1.85546875" style="29" customWidth="1"/>
    <col min="6416" max="6418" width="8.42578125" style="29" customWidth="1"/>
    <col min="6419" max="6419" width="15.85546875" style="29" customWidth="1"/>
    <col min="6420" max="6656" width="9.140625" style="29"/>
    <col min="6657" max="6657" width="12.5703125" style="29" customWidth="1"/>
    <col min="6658" max="6670" width="8.42578125" style="29" customWidth="1"/>
    <col min="6671" max="6671" width="1.85546875" style="29" customWidth="1"/>
    <col min="6672" max="6674" width="8.42578125" style="29" customWidth="1"/>
    <col min="6675" max="6675" width="15.85546875" style="29" customWidth="1"/>
    <col min="6676" max="6912" width="9.140625" style="29"/>
    <col min="6913" max="6913" width="12.5703125" style="29" customWidth="1"/>
    <col min="6914" max="6926" width="8.42578125" style="29" customWidth="1"/>
    <col min="6927" max="6927" width="1.85546875" style="29" customWidth="1"/>
    <col min="6928" max="6930" width="8.42578125" style="29" customWidth="1"/>
    <col min="6931" max="6931" width="15.85546875" style="29" customWidth="1"/>
    <col min="6932" max="7168" width="9.140625" style="29"/>
    <col min="7169" max="7169" width="12.5703125" style="29" customWidth="1"/>
    <col min="7170" max="7182" width="8.42578125" style="29" customWidth="1"/>
    <col min="7183" max="7183" width="1.85546875" style="29" customWidth="1"/>
    <col min="7184" max="7186" width="8.42578125" style="29" customWidth="1"/>
    <col min="7187" max="7187" width="15.85546875" style="29" customWidth="1"/>
    <col min="7188" max="7424" width="9.140625" style="29"/>
    <col min="7425" max="7425" width="12.5703125" style="29" customWidth="1"/>
    <col min="7426" max="7438" width="8.42578125" style="29" customWidth="1"/>
    <col min="7439" max="7439" width="1.85546875" style="29" customWidth="1"/>
    <col min="7440" max="7442" width="8.42578125" style="29" customWidth="1"/>
    <col min="7443" max="7443" width="15.85546875" style="29" customWidth="1"/>
    <col min="7444" max="7680" width="9.140625" style="29"/>
    <col min="7681" max="7681" width="12.5703125" style="29" customWidth="1"/>
    <col min="7682" max="7694" width="8.42578125" style="29" customWidth="1"/>
    <col min="7695" max="7695" width="1.85546875" style="29" customWidth="1"/>
    <col min="7696" max="7698" width="8.42578125" style="29" customWidth="1"/>
    <col min="7699" max="7699" width="15.85546875" style="29" customWidth="1"/>
    <col min="7700" max="7936" width="9.140625" style="29"/>
    <col min="7937" max="7937" width="12.5703125" style="29" customWidth="1"/>
    <col min="7938" max="7950" width="8.42578125" style="29" customWidth="1"/>
    <col min="7951" max="7951" width="1.85546875" style="29" customWidth="1"/>
    <col min="7952" max="7954" width="8.42578125" style="29" customWidth="1"/>
    <col min="7955" max="7955" width="15.85546875" style="29" customWidth="1"/>
    <col min="7956" max="8192" width="9.140625" style="29"/>
    <col min="8193" max="8193" width="12.5703125" style="29" customWidth="1"/>
    <col min="8194" max="8206" width="8.42578125" style="29" customWidth="1"/>
    <col min="8207" max="8207" width="1.85546875" style="29" customWidth="1"/>
    <col min="8208" max="8210" width="8.42578125" style="29" customWidth="1"/>
    <col min="8211" max="8211" width="15.85546875" style="29" customWidth="1"/>
    <col min="8212" max="8448" width="9.140625" style="29"/>
    <col min="8449" max="8449" width="12.5703125" style="29" customWidth="1"/>
    <col min="8450" max="8462" width="8.42578125" style="29" customWidth="1"/>
    <col min="8463" max="8463" width="1.85546875" style="29" customWidth="1"/>
    <col min="8464" max="8466" width="8.42578125" style="29" customWidth="1"/>
    <col min="8467" max="8467" width="15.85546875" style="29" customWidth="1"/>
    <col min="8468" max="8704" width="9.140625" style="29"/>
    <col min="8705" max="8705" width="12.5703125" style="29" customWidth="1"/>
    <col min="8706" max="8718" width="8.42578125" style="29" customWidth="1"/>
    <col min="8719" max="8719" width="1.85546875" style="29" customWidth="1"/>
    <col min="8720" max="8722" width="8.42578125" style="29" customWidth="1"/>
    <col min="8723" max="8723" width="15.85546875" style="29" customWidth="1"/>
    <col min="8724" max="8960" width="9.140625" style="29"/>
    <col min="8961" max="8961" width="12.5703125" style="29" customWidth="1"/>
    <col min="8962" max="8974" width="8.42578125" style="29" customWidth="1"/>
    <col min="8975" max="8975" width="1.85546875" style="29" customWidth="1"/>
    <col min="8976" max="8978" width="8.42578125" style="29" customWidth="1"/>
    <col min="8979" max="8979" width="15.85546875" style="29" customWidth="1"/>
    <col min="8980" max="9216" width="9.140625" style="29"/>
    <col min="9217" max="9217" width="12.5703125" style="29" customWidth="1"/>
    <col min="9218" max="9230" width="8.42578125" style="29" customWidth="1"/>
    <col min="9231" max="9231" width="1.85546875" style="29" customWidth="1"/>
    <col min="9232" max="9234" width="8.42578125" style="29" customWidth="1"/>
    <col min="9235" max="9235" width="15.85546875" style="29" customWidth="1"/>
    <col min="9236" max="9472" width="9.140625" style="29"/>
    <col min="9473" max="9473" width="12.5703125" style="29" customWidth="1"/>
    <col min="9474" max="9486" width="8.42578125" style="29" customWidth="1"/>
    <col min="9487" max="9487" width="1.85546875" style="29" customWidth="1"/>
    <col min="9488" max="9490" width="8.42578125" style="29" customWidth="1"/>
    <col min="9491" max="9491" width="15.85546875" style="29" customWidth="1"/>
    <col min="9492" max="9728" width="9.140625" style="29"/>
    <col min="9729" max="9729" width="12.5703125" style="29" customWidth="1"/>
    <col min="9730" max="9742" width="8.42578125" style="29" customWidth="1"/>
    <col min="9743" max="9743" width="1.85546875" style="29" customWidth="1"/>
    <col min="9744" max="9746" width="8.42578125" style="29" customWidth="1"/>
    <col min="9747" max="9747" width="15.85546875" style="29" customWidth="1"/>
    <col min="9748" max="9984" width="9.140625" style="29"/>
    <col min="9985" max="9985" width="12.5703125" style="29" customWidth="1"/>
    <col min="9986" max="9998" width="8.42578125" style="29" customWidth="1"/>
    <col min="9999" max="9999" width="1.85546875" style="29" customWidth="1"/>
    <col min="10000" max="10002" width="8.42578125" style="29" customWidth="1"/>
    <col min="10003" max="10003" width="15.85546875" style="29" customWidth="1"/>
    <col min="10004" max="10240" width="9.140625" style="29"/>
    <col min="10241" max="10241" width="12.5703125" style="29" customWidth="1"/>
    <col min="10242" max="10254" width="8.42578125" style="29" customWidth="1"/>
    <col min="10255" max="10255" width="1.85546875" style="29" customWidth="1"/>
    <col min="10256" max="10258" width="8.42578125" style="29" customWidth="1"/>
    <col min="10259" max="10259" width="15.85546875" style="29" customWidth="1"/>
    <col min="10260" max="10496" width="9.140625" style="29"/>
    <col min="10497" max="10497" width="12.5703125" style="29" customWidth="1"/>
    <col min="10498" max="10510" width="8.42578125" style="29" customWidth="1"/>
    <col min="10511" max="10511" width="1.85546875" style="29" customWidth="1"/>
    <col min="10512" max="10514" width="8.42578125" style="29" customWidth="1"/>
    <col min="10515" max="10515" width="15.85546875" style="29" customWidth="1"/>
    <col min="10516" max="10752" width="9.140625" style="29"/>
    <col min="10753" max="10753" width="12.5703125" style="29" customWidth="1"/>
    <col min="10754" max="10766" width="8.42578125" style="29" customWidth="1"/>
    <col min="10767" max="10767" width="1.85546875" style="29" customWidth="1"/>
    <col min="10768" max="10770" width="8.42578125" style="29" customWidth="1"/>
    <col min="10771" max="10771" width="15.85546875" style="29" customWidth="1"/>
    <col min="10772" max="11008" width="9.140625" style="29"/>
    <col min="11009" max="11009" width="12.5703125" style="29" customWidth="1"/>
    <col min="11010" max="11022" width="8.42578125" style="29" customWidth="1"/>
    <col min="11023" max="11023" width="1.85546875" style="29" customWidth="1"/>
    <col min="11024" max="11026" width="8.42578125" style="29" customWidth="1"/>
    <col min="11027" max="11027" width="15.85546875" style="29" customWidth="1"/>
    <col min="11028" max="11264" width="9.140625" style="29"/>
    <col min="11265" max="11265" width="12.5703125" style="29" customWidth="1"/>
    <col min="11266" max="11278" width="8.42578125" style="29" customWidth="1"/>
    <col min="11279" max="11279" width="1.85546875" style="29" customWidth="1"/>
    <col min="11280" max="11282" width="8.42578125" style="29" customWidth="1"/>
    <col min="11283" max="11283" width="15.85546875" style="29" customWidth="1"/>
    <col min="11284" max="11520" width="9.140625" style="29"/>
    <col min="11521" max="11521" width="12.5703125" style="29" customWidth="1"/>
    <col min="11522" max="11534" width="8.42578125" style="29" customWidth="1"/>
    <col min="11535" max="11535" width="1.85546875" style="29" customWidth="1"/>
    <col min="11536" max="11538" width="8.42578125" style="29" customWidth="1"/>
    <col min="11539" max="11539" width="15.85546875" style="29" customWidth="1"/>
    <col min="11540" max="11776" width="9.140625" style="29"/>
    <col min="11777" max="11777" width="12.5703125" style="29" customWidth="1"/>
    <col min="11778" max="11790" width="8.42578125" style="29" customWidth="1"/>
    <col min="11791" max="11791" width="1.85546875" style="29" customWidth="1"/>
    <col min="11792" max="11794" width="8.42578125" style="29" customWidth="1"/>
    <col min="11795" max="11795" width="15.85546875" style="29" customWidth="1"/>
    <col min="11796" max="12032" width="9.140625" style="29"/>
    <col min="12033" max="12033" width="12.5703125" style="29" customWidth="1"/>
    <col min="12034" max="12046" width="8.42578125" style="29" customWidth="1"/>
    <col min="12047" max="12047" width="1.85546875" style="29" customWidth="1"/>
    <col min="12048" max="12050" width="8.42578125" style="29" customWidth="1"/>
    <col min="12051" max="12051" width="15.85546875" style="29" customWidth="1"/>
    <col min="12052" max="12288" width="9.140625" style="29"/>
    <col min="12289" max="12289" width="12.5703125" style="29" customWidth="1"/>
    <col min="12290" max="12302" width="8.42578125" style="29" customWidth="1"/>
    <col min="12303" max="12303" width="1.85546875" style="29" customWidth="1"/>
    <col min="12304" max="12306" width="8.42578125" style="29" customWidth="1"/>
    <col min="12307" max="12307" width="15.85546875" style="29" customWidth="1"/>
    <col min="12308" max="12544" width="9.140625" style="29"/>
    <col min="12545" max="12545" width="12.5703125" style="29" customWidth="1"/>
    <col min="12546" max="12558" width="8.42578125" style="29" customWidth="1"/>
    <col min="12559" max="12559" width="1.85546875" style="29" customWidth="1"/>
    <col min="12560" max="12562" width="8.42578125" style="29" customWidth="1"/>
    <col min="12563" max="12563" width="15.85546875" style="29" customWidth="1"/>
    <col min="12564" max="12800" width="9.140625" style="29"/>
    <col min="12801" max="12801" width="12.5703125" style="29" customWidth="1"/>
    <col min="12802" max="12814" width="8.42578125" style="29" customWidth="1"/>
    <col min="12815" max="12815" width="1.85546875" style="29" customWidth="1"/>
    <col min="12816" max="12818" width="8.42578125" style="29" customWidth="1"/>
    <col min="12819" max="12819" width="15.85546875" style="29" customWidth="1"/>
    <col min="12820" max="13056" width="9.140625" style="29"/>
    <col min="13057" max="13057" width="12.5703125" style="29" customWidth="1"/>
    <col min="13058" max="13070" width="8.42578125" style="29" customWidth="1"/>
    <col min="13071" max="13071" width="1.85546875" style="29" customWidth="1"/>
    <col min="13072" max="13074" width="8.42578125" style="29" customWidth="1"/>
    <col min="13075" max="13075" width="15.85546875" style="29" customWidth="1"/>
    <col min="13076" max="13312" width="9.140625" style="29"/>
    <col min="13313" max="13313" width="12.5703125" style="29" customWidth="1"/>
    <col min="13314" max="13326" width="8.42578125" style="29" customWidth="1"/>
    <col min="13327" max="13327" width="1.85546875" style="29" customWidth="1"/>
    <col min="13328" max="13330" width="8.42578125" style="29" customWidth="1"/>
    <col min="13331" max="13331" width="15.85546875" style="29" customWidth="1"/>
    <col min="13332" max="13568" width="9.140625" style="29"/>
    <col min="13569" max="13569" width="12.5703125" style="29" customWidth="1"/>
    <col min="13570" max="13582" width="8.42578125" style="29" customWidth="1"/>
    <col min="13583" max="13583" width="1.85546875" style="29" customWidth="1"/>
    <col min="13584" max="13586" width="8.42578125" style="29" customWidth="1"/>
    <col min="13587" max="13587" width="15.85546875" style="29" customWidth="1"/>
    <col min="13588" max="13824" width="9.140625" style="29"/>
    <col min="13825" max="13825" width="12.5703125" style="29" customWidth="1"/>
    <col min="13826" max="13838" width="8.42578125" style="29" customWidth="1"/>
    <col min="13839" max="13839" width="1.85546875" style="29" customWidth="1"/>
    <col min="13840" max="13842" width="8.42578125" style="29" customWidth="1"/>
    <col min="13843" max="13843" width="15.85546875" style="29" customWidth="1"/>
    <col min="13844" max="14080" width="9.140625" style="29"/>
    <col min="14081" max="14081" width="12.5703125" style="29" customWidth="1"/>
    <col min="14082" max="14094" width="8.42578125" style="29" customWidth="1"/>
    <col min="14095" max="14095" width="1.85546875" style="29" customWidth="1"/>
    <col min="14096" max="14098" width="8.42578125" style="29" customWidth="1"/>
    <col min="14099" max="14099" width="15.85546875" style="29" customWidth="1"/>
    <col min="14100" max="14336" width="9.140625" style="29"/>
    <col min="14337" max="14337" width="12.5703125" style="29" customWidth="1"/>
    <col min="14338" max="14350" width="8.42578125" style="29" customWidth="1"/>
    <col min="14351" max="14351" width="1.85546875" style="29" customWidth="1"/>
    <col min="14352" max="14354" width="8.42578125" style="29" customWidth="1"/>
    <col min="14355" max="14355" width="15.85546875" style="29" customWidth="1"/>
    <col min="14356" max="14592" width="9.140625" style="29"/>
    <col min="14593" max="14593" width="12.5703125" style="29" customWidth="1"/>
    <col min="14594" max="14606" width="8.42578125" style="29" customWidth="1"/>
    <col min="14607" max="14607" width="1.85546875" style="29" customWidth="1"/>
    <col min="14608" max="14610" width="8.42578125" style="29" customWidth="1"/>
    <col min="14611" max="14611" width="15.85546875" style="29" customWidth="1"/>
    <col min="14612" max="14848" width="9.140625" style="29"/>
    <col min="14849" max="14849" width="12.5703125" style="29" customWidth="1"/>
    <col min="14850" max="14862" width="8.42578125" style="29" customWidth="1"/>
    <col min="14863" max="14863" width="1.85546875" style="29" customWidth="1"/>
    <col min="14864" max="14866" width="8.42578125" style="29" customWidth="1"/>
    <col min="14867" max="14867" width="15.85546875" style="29" customWidth="1"/>
    <col min="14868" max="15104" width="9.140625" style="29"/>
    <col min="15105" max="15105" width="12.5703125" style="29" customWidth="1"/>
    <col min="15106" max="15118" width="8.42578125" style="29" customWidth="1"/>
    <col min="15119" max="15119" width="1.85546875" style="29" customWidth="1"/>
    <col min="15120" max="15122" width="8.42578125" style="29" customWidth="1"/>
    <col min="15123" max="15123" width="15.85546875" style="29" customWidth="1"/>
    <col min="15124" max="15360" width="9.140625" style="29"/>
    <col min="15361" max="15361" width="12.5703125" style="29" customWidth="1"/>
    <col min="15362" max="15374" width="8.42578125" style="29" customWidth="1"/>
    <col min="15375" max="15375" width="1.85546875" style="29" customWidth="1"/>
    <col min="15376" max="15378" width="8.42578125" style="29" customWidth="1"/>
    <col min="15379" max="15379" width="15.85546875" style="29" customWidth="1"/>
    <col min="15380" max="15616" width="9.140625" style="29"/>
    <col min="15617" max="15617" width="12.5703125" style="29" customWidth="1"/>
    <col min="15618" max="15630" width="8.42578125" style="29" customWidth="1"/>
    <col min="15631" max="15631" width="1.85546875" style="29" customWidth="1"/>
    <col min="15632" max="15634" width="8.42578125" style="29" customWidth="1"/>
    <col min="15635" max="15635" width="15.85546875" style="29" customWidth="1"/>
    <col min="15636" max="15872" width="9.140625" style="29"/>
    <col min="15873" max="15873" width="12.5703125" style="29" customWidth="1"/>
    <col min="15874" max="15886" width="8.42578125" style="29" customWidth="1"/>
    <col min="15887" max="15887" width="1.85546875" style="29" customWidth="1"/>
    <col min="15888" max="15890" width="8.42578125" style="29" customWidth="1"/>
    <col min="15891" max="15891" width="15.85546875" style="29" customWidth="1"/>
    <col min="15892" max="16128" width="9.140625" style="29"/>
    <col min="16129" max="16129" width="12.5703125" style="29" customWidth="1"/>
    <col min="16130" max="16142" width="8.42578125" style="29" customWidth="1"/>
    <col min="16143" max="16143" width="1.85546875" style="29" customWidth="1"/>
    <col min="16144" max="16146" width="8.42578125" style="29" customWidth="1"/>
    <col min="16147" max="16147" width="15.85546875" style="29" customWidth="1"/>
    <col min="16148" max="16384" width="9.140625" style="29"/>
  </cols>
  <sheetData>
    <row r="2" spans="1:19" ht="20.25" x14ac:dyDescent="0.3">
      <c r="A2" s="31" t="s">
        <v>90</v>
      </c>
    </row>
    <row r="3" spans="1:19" ht="15" x14ac:dyDescent="0.2">
      <c r="A3" s="32" t="s">
        <v>91</v>
      </c>
    </row>
    <row r="4" spans="1:19" ht="15" x14ac:dyDescent="0.2">
      <c r="A4" s="32"/>
    </row>
    <row r="5" spans="1:19" ht="12.75" x14ac:dyDescent="0.2">
      <c r="A5" s="33" t="s">
        <v>92</v>
      </c>
      <c r="C5" s="34">
        <v>42522</v>
      </c>
    </row>
    <row r="6" spans="1:19" x14ac:dyDescent="0.2">
      <c r="A6" s="35"/>
      <c r="C6" s="36"/>
      <c r="H6" s="35" t="s">
        <v>93</v>
      </c>
      <c r="Q6" s="35" t="s">
        <v>94</v>
      </c>
    </row>
    <row r="7" spans="1:19" s="42" customFormat="1" ht="45" x14ac:dyDescent="0.2">
      <c r="A7" s="37"/>
      <c r="B7" s="38">
        <f>C5</f>
        <v>42522</v>
      </c>
      <c r="C7" s="38">
        <f>DATE(YEAR(B7),MONTH(B7)+1,1)</f>
        <v>42552</v>
      </c>
      <c r="D7" s="38">
        <f>DATE(YEAR(C7),MONTH(C7)+1,1)</f>
        <v>42583</v>
      </c>
      <c r="E7" s="38">
        <f t="shared" ref="E7:M7" si="0">DATE(YEAR(D7),MONTH(D7)+1,1)</f>
        <v>42614</v>
      </c>
      <c r="F7" s="38">
        <f t="shared" si="0"/>
        <v>42644</v>
      </c>
      <c r="G7" s="38">
        <f t="shared" si="0"/>
        <v>42675</v>
      </c>
      <c r="H7" s="38">
        <f t="shared" si="0"/>
        <v>42705</v>
      </c>
      <c r="I7" s="38">
        <f t="shared" si="0"/>
        <v>42736</v>
      </c>
      <c r="J7" s="38">
        <f t="shared" si="0"/>
        <v>42767</v>
      </c>
      <c r="K7" s="38">
        <f t="shared" si="0"/>
        <v>42795</v>
      </c>
      <c r="L7" s="38">
        <f t="shared" si="0"/>
        <v>42826</v>
      </c>
      <c r="M7" s="38">
        <f t="shared" si="0"/>
        <v>42856</v>
      </c>
      <c r="N7" s="39" t="s">
        <v>95</v>
      </c>
      <c r="O7" s="40"/>
      <c r="P7" s="39" t="s">
        <v>96</v>
      </c>
      <c r="Q7" s="41">
        <f>DATE(YEAR(C5)-1,1,1)</f>
        <v>42005</v>
      </c>
      <c r="R7" s="41">
        <f>DATE(YEAR(C5)-2,1,1)</f>
        <v>41640</v>
      </c>
      <c r="S7" s="41">
        <f>DATE(YEAR(C5)-3,1,1)</f>
        <v>41275</v>
      </c>
    </row>
    <row r="8" spans="1:19" x14ac:dyDescent="0.2">
      <c r="A8" s="43" t="s">
        <v>97</v>
      </c>
      <c r="B8" s="44"/>
      <c r="C8" s="44"/>
      <c r="D8" s="44"/>
      <c r="E8" s="44"/>
      <c r="F8" s="44"/>
      <c r="G8" s="44"/>
      <c r="H8" s="44"/>
      <c r="I8" s="44"/>
      <c r="J8" s="44"/>
      <c r="K8" s="44"/>
      <c r="L8" s="44"/>
      <c r="M8" s="44"/>
      <c r="N8" s="45">
        <f>SUM(B8:M8)</f>
        <v>0</v>
      </c>
      <c r="O8" s="46"/>
      <c r="P8" s="47"/>
      <c r="Q8" s="47"/>
      <c r="R8" s="44"/>
      <c r="S8" s="47"/>
    </row>
    <row r="9" spans="1:19" ht="22.5" x14ac:dyDescent="0.2">
      <c r="A9" s="48" t="s">
        <v>98</v>
      </c>
      <c r="B9" s="49"/>
      <c r="C9" s="49"/>
      <c r="D9" s="49"/>
      <c r="E9" s="49"/>
      <c r="F9" s="49"/>
      <c r="G9" s="49"/>
      <c r="H9" s="49"/>
      <c r="I9" s="49"/>
      <c r="J9" s="49"/>
      <c r="K9" s="49"/>
      <c r="L9" s="49"/>
      <c r="M9" s="49"/>
      <c r="N9" s="50"/>
      <c r="O9" s="51"/>
      <c r="P9" s="49"/>
      <c r="Q9" s="49"/>
      <c r="R9" s="49"/>
      <c r="S9" s="49"/>
    </row>
    <row r="10" spans="1:19" x14ac:dyDescent="0.2">
      <c r="A10" s="52" t="s">
        <v>99</v>
      </c>
      <c r="B10" s="53">
        <f>B8*B9</f>
        <v>0</v>
      </c>
      <c r="C10" s="53">
        <f>C8*C9</f>
        <v>0</v>
      </c>
      <c r="D10" s="53">
        <f t="shared" ref="D10:S10" si="1">D8*D9</f>
        <v>0</v>
      </c>
      <c r="E10" s="53">
        <f t="shared" si="1"/>
        <v>0</v>
      </c>
      <c r="F10" s="53">
        <f t="shared" si="1"/>
        <v>0</v>
      </c>
      <c r="G10" s="53">
        <f t="shared" si="1"/>
        <v>0</v>
      </c>
      <c r="H10" s="53">
        <f t="shared" si="1"/>
        <v>0</v>
      </c>
      <c r="I10" s="53">
        <f t="shared" si="1"/>
        <v>0</v>
      </c>
      <c r="J10" s="53">
        <f t="shared" si="1"/>
        <v>0</v>
      </c>
      <c r="K10" s="53">
        <f t="shared" si="1"/>
        <v>0</v>
      </c>
      <c r="L10" s="53">
        <f t="shared" si="1"/>
        <v>0</v>
      </c>
      <c r="M10" s="53">
        <f t="shared" si="1"/>
        <v>0</v>
      </c>
      <c r="N10" s="54">
        <f>SUM(B10:M10)</f>
        <v>0</v>
      </c>
      <c r="O10" s="51"/>
      <c r="P10" s="53">
        <f>P8*P9</f>
        <v>0</v>
      </c>
      <c r="Q10" s="53">
        <f t="shared" si="1"/>
        <v>0</v>
      </c>
      <c r="R10" s="53">
        <f t="shared" si="1"/>
        <v>0</v>
      </c>
      <c r="S10" s="53">
        <f t="shared" si="1"/>
        <v>0</v>
      </c>
    </row>
    <row r="11" spans="1:19" x14ac:dyDescent="0.2">
      <c r="A11" s="55"/>
      <c r="B11" s="51"/>
      <c r="C11" s="51"/>
      <c r="D11" s="51"/>
      <c r="E11" s="51"/>
      <c r="F11" s="51"/>
      <c r="G11" s="51"/>
      <c r="H11" s="51"/>
      <c r="I11" s="51"/>
      <c r="J11" s="51"/>
      <c r="K11" s="51"/>
      <c r="L11" s="51"/>
      <c r="M11" s="51"/>
      <c r="N11" s="56"/>
      <c r="O11" s="51"/>
      <c r="P11" s="53"/>
      <c r="Q11" s="57"/>
      <c r="R11" s="51"/>
      <c r="S11" s="58"/>
    </row>
    <row r="12" spans="1:19" x14ac:dyDescent="0.2">
      <c r="A12" s="48" t="s">
        <v>100</v>
      </c>
      <c r="B12" s="59"/>
      <c r="C12" s="59"/>
      <c r="D12" s="59"/>
      <c r="E12" s="59"/>
      <c r="F12" s="59"/>
      <c r="G12" s="59"/>
      <c r="H12" s="59"/>
      <c r="I12" s="59"/>
      <c r="J12" s="59"/>
      <c r="K12" s="59"/>
      <c r="L12" s="59"/>
      <c r="M12" s="59"/>
      <c r="N12" s="45">
        <f>SUM(B12:M12)</f>
        <v>0</v>
      </c>
      <c r="O12" s="60"/>
      <c r="P12" s="59"/>
      <c r="Q12" s="59"/>
      <c r="R12" s="59"/>
      <c r="S12" s="59"/>
    </row>
    <row r="13" spans="1:19" ht="22.5" x14ac:dyDescent="0.2">
      <c r="A13" s="48" t="s">
        <v>98</v>
      </c>
      <c r="B13" s="49"/>
      <c r="C13" s="49"/>
      <c r="D13" s="49"/>
      <c r="E13" s="49"/>
      <c r="F13" s="49"/>
      <c r="G13" s="49"/>
      <c r="H13" s="49"/>
      <c r="I13" s="49"/>
      <c r="J13" s="49"/>
      <c r="K13" s="49"/>
      <c r="L13" s="49"/>
      <c r="M13" s="49"/>
      <c r="N13" s="50"/>
      <c r="O13" s="51"/>
      <c r="P13" s="49"/>
      <c r="Q13" s="49"/>
      <c r="R13" s="49"/>
      <c r="S13" s="49"/>
    </row>
    <row r="14" spans="1:19" x14ac:dyDescent="0.2">
      <c r="A14" s="52" t="s">
        <v>101</v>
      </c>
      <c r="B14" s="61">
        <f>B12*B13</f>
        <v>0</v>
      </c>
      <c r="C14" s="61">
        <f t="shared" ref="C14:S14" si="2">C12*C13</f>
        <v>0</v>
      </c>
      <c r="D14" s="61">
        <f t="shared" si="2"/>
        <v>0</v>
      </c>
      <c r="E14" s="61">
        <f t="shared" si="2"/>
        <v>0</v>
      </c>
      <c r="F14" s="61">
        <f t="shared" si="2"/>
        <v>0</v>
      </c>
      <c r="G14" s="61">
        <f t="shared" si="2"/>
        <v>0</v>
      </c>
      <c r="H14" s="61">
        <f t="shared" si="2"/>
        <v>0</v>
      </c>
      <c r="I14" s="61">
        <f t="shared" si="2"/>
        <v>0</v>
      </c>
      <c r="J14" s="61">
        <f t="shared" si="2"/>
        <v>0</v>
      </c>
      <c r="K14" s="61">
        <f t="shared" si="2"/>
        <v>0</v>
      </c>
      <c r="L14" s="61">
        <f t="shared" si="2"/>
        <v>0</v>
      </c>
      <c r="M14" s="61">
        <f t="shared" si="2"/>
        <v>0</v>
      </c>
      <c r="N14" s="54">
        <f>SUM(B14:M14)</f>
        <v>0</v>
      </c>
      <c r="O14" s="51"/>
      <c r="P14" s="53">
        <f>P12*P13</f>
        <v>0</v>
      </c>
      <c r="Q14" s="61">
        <f t="shared" si="2"/>
        <v>0</v>
      </c>
      <c r="R14" s="61">
        <f t="shared" si="2"/>
        <v>0</v>
      </c>
      <c r="S14" s="61">
        <f t="shared" si="2"/>
        <v>0</v>
      </c>
    </row>
    <row r="15" spans="1:19" x14ac:dyDescent="0.2">
      <c r="A15" s="55"/>
      <c r="B15" s="51"/>
      <c r="C15" s="51"/>
      <c r="D15" s="51"/>
      <c r="E15" s="51"/>
      <c r="F15" s="51"/>
      <c r="G15" s="51"/>
      <c r="H15" s="51"/>
      <c r="I15" s="51"/>
      <c r="J15" s="51"/>
      <c r="K15" s="51"/>
      <c r="L15" s="51"/>
      <c r="M15" s="51"/>
      <c r="N15" s="56"/>
      <c r="O15" s="51"/>
      <c r="P15" s="53"/>
      <c r="Q15" s="57"/>
      <c r="R15" s="51"/>
      <c r="S15" s="58"/>
    </row>
    <row r="16" spans="1:19" x14ac:dyDescent="0.2">
      <c r="A16" s="48" t="s">
        <v>102</v>
      </c>
      <c r="B16" s="59"/>
      <c r="C16" s="59"/>
      <c r="D16" s="59"/>
      <c r="E16" s="59"/>
      <c r="F16" s="59"/>
      <c r="G16" s="59"/>
      <c r="H16" s="59"/>
      <c r="I16" s="59"/>
      <c r="J16" s="59"/>
      <c r="K16" s="59"/>
      <c r="L16" s="59"/>
      <c r="M16" s="59"/>
      <c r="N16" s="45">
        <f>SUM(B16:M16)</f>
        <v>0</v>
      </c>
      <c r="O16" s="60"/>
      <c r="P16" s="59"/>
      <c r="Q16" s="59"/>
      <c r="R16" s="59"/>
      <c r="S16" s="59"/>
    </row>
    <row r="17" spans="1:19" ht="22.5" x14ac:dyDescent="0.2">
      <c r="A17" s="48" t="s">
        <v>98</v>
      </c>
      <c r="B17" s="49"/>
      <c r="C17" s="49"/>
      <c r="D17" s="49"/>
      <c r="E17" s="49"/>
      <c r="F17" s="49"/>
      <c r="G17" s="49"/>
      <c r="H17" s="49"/>
      <c r="I17" s="49"/>
      <c r="J17" s="49"/>
      <c r="K17" s="49"/>
      <c r="L17" s="49"/>
      <c r="M17" s="49"/>
      <c r="N17" s="50"/>
      <c r="O17" s="51"/>
      <c r="P17" s="49"/>
      <c r="Q17" s="49"/>
      <c r="R17" s="49"/>
      <c r="S17" s="49"/>
    </row>
    <row r="18" spans="1:19" x14ac:dyDescent="0.2">
      <c r="A18" s="52" t="s">
        <v>103</v>
      </c>
      <c r="B18" s="61">
        <f>B16*B17</f>
        <v>0</v>
      </c>
      <c r="C18" s="61">
        <f t="shared" ref="C18:S18" si="3">C16*C17</f>
        <v>0</v>
      </c>
      <c r="D18" s="61">
        <f t="shared" si="3"/>
        <v>0</v>
      </c>
      <c r="E18" s="61">
        <f t="shared" si="3"/>
        <v>0</v>
      </c>
      <c r="F18" s="61">
        <f t="shared" si="3"/>
        <v>0</v>
      </c>
      <c r="G18" s="61">
        <f t="shared" si="3"/>
        <v>0</v>
      </c>
      <c r="H18" s="61">
        <f t="shared" si="3"/>
        <v>0</v>
      </c>
      <c r="I18" s="61">
        <f t="shared" si="3"/>
        <v>0</v>
      </c>
      <c r="J18" s="61">
        <f t="shared" si="3"/>
        <v>0</v>
      </c>
      <c r="K18" s="61">
        <f t="shared" si="3"/>
        <v>0</v>
      </c>
      <c r="L18" s="61">
        <f t="shared" si="3"/>
        <v>0</v>
      </c>
      <c r="M18" s="61">
        <f t="shared" si="3"/>
        <v>0</v>
      </c>
      <c r="N18" s="54">
        <f>SUM(B18:M18)</f>
        <v>0</v>
      </c>
      <c r="O18" s="51"/>
      <c r="P18" s="53">
        <f>P16*P17</f>
        <v>0</v>
      </c>
      <c r="Q18" s="61">
        <f t="shared" si="3"/>
        <v>0</v>
      </c>
      <c r="R18" s="61">
        <f t="shared" si="3"/>
        <v>0</v>
      </c>
      <c r="S18" s="61">
        <f t="shared" si="3"/>
        <v>0</v>
      </c>
    </row>
    <row r="19" spans="1:19" x14ac:dyDescent="0.2">
      <c r="A19" s="55"/>
      <c r="B19" s="51"/>
      <c r="C19" s="51"/>
      <c r="D19" s="51"/>
      <c r="E19" s="51"/>
      <c r="F19" s="51"/>
      <c r="G19" s="51"/>
      <c r="H19" s="51"/>
      <c r="I19" s="51"/>
      <c r="J19" s="51"/>
      <c r="K19" s="51"/>
      <c r="L19" s="51"/>
      <c r="M19" s="51"/>
      <c r="N19" s="56"/>
      <c r="O19" s="51"/>
      <c r="P19" s="53"/>
      <c r="Q19" s="57"/>
      <c r="R19" s="51"/>
      <c r="S19" s="58"/>
    </row>
    <row r="20" spans="1:19" x14ac:dyDescent="0.2">
      <c r="A20" s="48" t="s">
        <v>104</v>
      </c>
      <c r="B20" s="59"/>
      <c r="C20" s="59"/>
      <c r="D20" s="59"/>
      <c r="E20" s="59"/>
      <c r="F20" s="59"/>
      <c r="G20" s="59"/>
      <c r="H20" s="59"/>
      <c r="I20" s="59"/>
      <c r="J20" s="59"/>
      <c r="K20" s="59"/>
      <c r="L20" s="59"/>
      <c r="M20" s="59"/>
      <c r="N20" s="45">
        <f>SUM(B20:M20)</f>
        <v>0</v>
      </c>
      <c r="O20" s="60"/>
      <c r="P20" s="59"/>
      <c r="Q20" s="59"/>
      <c r="R20" s="59"/>
      <c r="S20" s="59"/>
    </row>
    <row r="21" spans="1:19" ht="22.5" x14ac:dyDescent="0.2">
      <c r="A21" s="48" t="s">
        <v>98</v>
      </c>
      <c r="B21" s="49"/>
      <c r="C21" s="49"/>
      <c r="D21" s="49"/>
      <c r="E21" s="49"/>
      <c r="F21" s="49"/>
      <c r="G21" s="49"/>
      <c r="H21" s="49"/>
      <c r="I21" s="49"/>
      <c r="J21" s="49"/>
      <c r="K21" s="49"/>
      <c r="L21" s="49"/>
      <c r="M21" s="49"/>
      <c r="N21" s="50"/>
      <c r="O21" s="51"/>
      <c r="P21" s="49"/>
      <c r="Q21" s="49"/>
      <c r="R21" s="49"/>
      <c r="S21" s="49"/>
    </row>
    <row r="22" spans="1:19" x14ac:dyDescent="0.2">
      <c r="A22" s="52" t="s">
        <v>105</v>
      </c>
      <c r="B22" s="61">
        <f>B20*B21</f>
        <v>0</v>
      </c>
      <c r="C22" s="61">
        <f t="shared" ref="C22:S22" si="4">C20*C21</f>
        <v>0</v>
      </c>
      <c r="D22" s="61">
        <f t="shared" si="4"/>
        <v>0</v>
      </c>
      <c r="E22" s="61">
        <f t="shared" si="4"/>
        <v>0</v>
      </c>
      <c r="F22" s="61">
        <f t="shared" si="4"/>
        <v>0</v>
      </c>
      <c r="G22" s="61">
        <f t="shared" si="4"/>
        <v>0</v>
      </c>
      <c r="H22" s="61">
        <f t="shared" si="4"/>
        <v>0</v>
      </c>
      <c r="I22" s="61">
        <f t="shared" si="4"/>
        <v>0</v>
      </c>
      <c r="J22" s="61">
        <f t="shared" si="4"/>
        <v>0</v>
      </c>
      <c r="K22" s="61">
        <f t="shared" si="4"/>
        <v>0</v>
      </c>
      <c r="L22" s="61">
        <f t="shared" si="4"/>
        <v>0</v>
      </c>
      <c r="M22" s="61">
        <f t="shared" si="4"/>
        <v>0</v>
      </c>
      <c r="N22" s="54">
        <f>SUM(B22:M22)</f>
        <v>0</v>
      </c>
      <c r="O22" s="51"/>
      <c r="P22" s="53">
        <f>P20*P21</f>
        <v>0</v>
      </c>
      <c r="Q22" s="61">
        <f t="shared" si="4"/>
        <v>0</v>
      </c>
      <c r="R22" s="61">
        <f t="shared" si="4"/>
        <v>0</v>
      </c>
      <c r="S22" s="61">
        <f t="shared" si="4"/>
        <v>0</v>
      </c>
    </row>
    <row r="23" spans="1:19" x14ac:dyDescent="0.2">
      <c r="A23" s="55"/>
      <c r="B23" s="51"/>
      <c r="C23" s="51"/>
      <c r="D23" s="51"/>
      <c r="E23" s="51"/>
      <c r="F23" s="51"/>
      <c r="G23" s="51"/>
      <c r="H23" s="51"/>
      <c r="I23" s="51"/>
      <c r="J23" s="51"/>
      <c r="K23" s="51"/>
      <c r="L23" s="51"/>
      <c r="M23" s="51"/>
      <c r="N23" s="56"/>
      <c r="O23" s="51"/>
      <c r="P23" s="53"/>
      <c r="Q23" s="57"/>
      <c r="R23" s="51"/>
      <c r="S23" s="58"/>
    </row>
    <row r="24" spans="1:19" x14ac:dyDescent="0.2">
      <c r="A24" s="48" t="s">
        <v>106</v>
      </c>
      <c r="B24" s="59"/>
      <c r="C24" s="59"/>
      <c r="D24" s="59"/>
      <c r="E24" s="59"/>
      <c r="F24" s="59"/>
      <c r="G24" s="59"/>
      <c r="H24" s="59"/>
      <c r="I24" s="59"/>
      <c r="J24" s="59"/>
      <c r="K24" s="59"/>
      <c r="L24" s="59"/>
      <c r="M24" s="59"/>
      <c r="N24" s="45">
        <f>SUM(B24:M24)</f>
        <v>0</v>
      </c>
      <c r="O24" s="60"/>
      <c r="P24" s="59"/>
      <c r="Q24" s="59"/>
      <c r="R24" s="59"/>
      <c r="S24" s="59"/>
    </row>
    <row r="25" spans="1:19" ht="22.5" x14ac:dyDescent="0.2">
      <c r="A25" s="48" t="s">
        <v>98</v>
      </c>
      <c r="B25" s="49"/>
      <c r="C25" s="49"/>
      <c r="D25" s="49"/>
      <c r="E25" s="49"/>
      <c r="F25" s="49"/>
      <c r="G25" s="49"/>
      <c r="H25" s="49"/>
      <c r="I25" s="49"/>
      <c r="J25" s="49"/>
      <c r="K25" s="49"/>
      <c r="L25" s="49"/>
      <c r="M25" s="49"/>
      <c r="N25" s="50"/>
      <c r="O25" s="51"/>
      <c r="P25" s="49"/>
      <c r="Q25" s="49"/>
      <c r="R25" s="49"/>
      <c r="S25" s="49"/>
    </row>
    <row r="26" spans="1:19" x14ac:dyDescent="0.2">
      <c r="A26" s="52" t="s">
        <v>107</v>
      </c>
      <c r="B26" s="61">
        <f>B24*B25</f>
        <v>0</v>
      </c>
      <c r="C26" s="61">
        <f t="shared" ref="C26:S26" si="5">C24*C25</f>
        <v>0</v>
      </c>
      <c r="D26" s="61">
        <f t="shared" si="5"/>
        <v>0</v>
      </c>
      <c r="E26" s="61">
        <f t="shared" si="5"/>
        <v>0</v>
      </c>
      <c r="F26" s="61">
        <f t="shared" si="5"/>
        <v>0</v>
      </c>
      <c r="G26" s="61">
        <f t="shared" si="5"/>
        <v>0</v>
      </c>
      <c r="H26" s="61">
        <f t="shared" si="5"/>
        <v>0</v>
      </c>
      <c r="I26" s="61">
        <f t="shared" si="5"/>
        <v>0</v>
      </c>
      <c r="J26" s="61">
        <f t="shared" si="5"/>
        <v>0</v>
      </c>
      <c r="K26" s="61">
        <f t="shared" si="5"/>
        <v>0</v>
      </c>
      <c r="L26" s="61">
        <f t="shared" si="5"/>
        <v>0</v>
      </c>
      <c r="M26" s="61">
        <f t="shared" si="5"/>
        <v>0</v>
      </c>
      <c r="N26" s="54">
        <f>SUM(B26:M26)</f>
        <v>0</v>
      </c>
      <c r="O26" s="51"/>
      <c r="P26" s="53">
        <f>P24*P25</f>
        <v>0</v>
      </c>
      <c r="Q26" s="61">
        <f t="shared" si="5"/>
        <v>0</v>
      </c>
      <c r="R26" s="61">
        <f t="shared" si="5"/>
        <v>0</v>
      </c>
      <c r="S26" s="61">
        <f t="shared" si="5"/>
        <v>0</v>
      </c>
    </row>
    <row r="27" spans="1:19" x14ac:dyDescent="0.2">
      <c r="A27" s="55"/>
      <c r="B27" s="51"/>
      <c r="C27" s="51"/>
      <c r="D27" s="51"/>
      <c r="E27" s="51"/>
      <c r="F27" s="51"/>
      <c r="G27" s="51"/>
      <c r="H27" s="51"/>
      <c r="I27" s="51"/>
      <c r="J27" s="51"/>
      <c r="K27" s="51"/>
      <c r="L27" s="51"/>
      <c r="M27" s="51"/>
      <c r="N27" s="56"/>
      <c r="O27" s="51"/>
      <c r="P27" s="53"/>
      <c r="Q27" s="57"/>
      <c r="R27" s="51"/>
      <c r="S27" s="58"/>
    </row>
    <row r="28" spans="1:19" x14ac:dyDescent="0.2">
      <c r="A28" s="48" t="s">
        <v>108</v>
      </c>
      <c r="B28" s="59"/>
      <c r="C28" s="59"/>
      <c r="D28" s="59"/>
      <c r="E28" s="59"/>
      <c r="F28" s="59"/>
      <c r="G28" s="59"/>
      <c r="H28" s="59"/>
      <c r="I28" s="59"/>
      <c r="J28" s="59"/>
      <c r="K28" s="59"/>
      <c r="L28" s="59"/>
      <c r="M28" s="59"/>
      <c r="N28" s="45">
        <f>SUM(B28:M28)</f>
        <v>0</v>
      </c>
      <c r="O28" s="60"/>
      <c r="P28" s="59"/>
      <c r="Q28" s="59"/>
      <c r="R28" s="59"/>
      <c r="S28" s="59"/>
    </row>
    <row r="29" spans="1:19" ht="22.5" x14ac:dyDescent="0.2">
      <c r="A29" s="48" t="s">
        <v>98</v>
      </c>
      <c r="B29" s="49"/>
      <c r="C29" s="49"/>
      <c r="D29" s="49"/>
      <c r="E29" s="49"/>
      <c r="F29" s="49"/>
      <c r="G29" s="49"/>
      <c r="H29" s="49"/>
      <c r="I29" s="49"/>
      <c r="J29" s="49"/>
      <c r="K29" s="49"/>
      <c r="L29" s="49"/>
      <c r="M29" s="49"/>
      <c r="N29" s="50"/>
      <c r="O29" s="51"/>
      <c r="P29" s="49"/>
      <c r="Q29" s="49"/>
      <c r="R29" s="49"/>
      <c r="S29" s="49"/>
    </row>
    <row r="30" spans="1:19" x14ac:dyDescent="0.2">
      <c r="A30" s="52" t="s">
        <v>109</v>
      </c>
      <c r="B30" s="61">
        <f>B28*B29</f>
        <v>0</v>
      </c>
      <c r="C30" s="61">
        <f t="shared" ref="C30:S30" si="6">C28*C29</f>
        <v>0</v>
      </c>
      <c r="D30" s="61">
        <f t="shared" si="6"/>
        <v>0</v>
      </c>
      <c r="E30" s="61">
        <f t="shared" si="6"/>
        <v>0</v>
      </c>
      <c r="F30" s="61">
        <f t="shared" si="6"/>
        <v>0</v>
      </c>
      <c r="G30" s="61">
        <f t="shared" si="6"/>
        <v>0</v>
      </c>
      <c r="H30" s="61">
        <f t="shared" si="6"/>
        <v>0</v>
      </c>
      <c r="I30" s="61">
        <f t="shared" si="6"/>
        <v>0</v>
      </c>
      <c r="J30" s="61">
        <f t="shared" si="6"/>
        <v>0</v>
      </c>
      <c r="K30" s="61">
        <f t="shared" si="6"/>
        <v>0</v>
      </c>
      <c r="L30" s="61">
        <f t="shared" si="6"/>
        <v>0</v>
      </c>
      <c r="M30" s="61">
        <f t="shared" si="6"/>
        <v>0</v>
      </c>
      <c r="N30" s="54">
        <f>SUM(B30:M30)</f>
        <v>0</v>
      </c>
      <c r="O30" s="51"/>
      <c r="P30" s="53">
        <f>P28*P29</f>
        <v>0</v>
      </c>
      <c r="Q30" s="61">
        <f t="shared" si="6"/>
        <v>0</v>
      </c>
      <c r="R30" s="61">
        <f t="shared" si="6"/>
        <v>0</v>
      </c>
      <c r="S30" s="61">
        <f t="shared" si="6"/>
        <v>0</v>
      </c>
    </row>
    <row r="31" spans="1:19" x14ac:dyDescent="0.2">
      <c r="A31" s="55"/>
      <c r="B31" s="51"/>
      <c r="C31" s="51"/>
      <c r="D31" s="51"/>
      <c r="E31" s="51"/>
      <c r="F31" s="51"/>
      <c r="G31" s="51"/>
      <c r="H31" s="51"/>
      <c r="I31" s="51"/>
      <c r="J31" s="51"/>
      <c r="K31" s="51"/>
      <c r="L31" s="51"/>
      <c r="M31" s="51"/>
      <c r="N31" s="56"/>
      <c r="O31" s="51"/>
      <c r="P31" s="53"/>
      <c r="Q31" s="57"/>
      <c r="R31" s="51"/>
      <c r="S31" s="58"/>
    </row>
    <row r="32" spans="1:19" x14ac:dyDescent="0.2">
      <c r="A32" s="48" t="s">
        <v>110</v>
      </c>
      <c r="B32" s="59"/>
      <c r="C32" s="59"/>
      <c r="D32" s="59"/>
      <c r="E32" s="59"/>
      <c r="F32" s="59"/>
      <c r="G32" s="59"/>
      <c r="H32" s="59"/>
      <c r="I32" s="59"/>
      <c r="J32" s="59"/>
      <c r="K32" s="59"/>
      <c r="L32" s="59"/>
      <c r="M32" s="59"/>
      <c r="N32" s="45">
        <f>SUM(B32:M32)</f>
        <v>0</v>
      </c>
      <c r="O32" s="60"/>
      <c r="P32" s="59"/>
      <c r="Q32" s="59"/>
      <c r="R32" s="59"/>
      <c r="S32" s="59"/>
    </row>
    <row r="33" spans="1:19" ht="22.5" x14ac:dyDescent="0.2">
      <c r="A33" s="48" t="s">
        <v>98</v>
      </c>
      <c r="B33" s="49"/>
      <c r="C33" s="49"/>
      <c r="D33" s="49"/>
      <c r="E33" s="49"/>
      <c r="F33" s="49"/>
      <c r="G33" s="49"/>
      <c r="H33" s="49"/>
      <c r="I33" s="49"/>
      <c r="J33" s="49"/>
      <c r="K33" s="49"/>
      <c r="L33" s="49"/>
      <c r="M33" s="49"/>
      <c r="N33" s="50"/>
      <c r="O33" s="51"/>
      <c r="P33" s="49"/>
      <c r="Q33" s="49"/>
      <c r="R33" s="49"/>
      <c r="S33" s="49"/>
    </row>
    <row r="34" spans="1:19" x14ac:dyDescent="0.2">
      <c r="A34" s="52" t="s">
        <v>111</v>
      </c>
      <c r="B34" s="61">
        <f t="shared" ref="B34:M34" si="7">B32*B33</f>
        <v>0</v>
      </c>
      <c r="C34" s="61">
        <f t="shared" si="7"/>
        <v>0</v>
      </c>
      <c r="D34" s="61">
        <f t="shared" si="7"/>
        <v>0</v>
      </c>
      <c r="E34" s="61">
        <f t="shared" si="7"/>
        <v>0</v>
      </c>
      <c r="F34" s="61">
        <f t="shared" si="7"/>
        <v>0</v>
      </c>
      <c r="G34" s="61">
        <f t="shared" si="7"/>
        <v>0</v>
      </c>
      <c r="H34" s="61">
        <f t="shared" si="7"/>
        <v>0</v>
      </c>
      <c r="I34" s="61">
        <f t="shared" si="7"/>
        <v>0</v>
      </c>
      <c r="J34" s="61">
        <f t="shared" si="7"/>
        <v>0</v>
      </c>
      <c r="K34" s="61">
        <f t="shared" si="7"/>
        <v>0</v>
      </c>
      <c r="L34" s="61">
        <f t="shared" si="7"/>
        <v>0</v>
      </c>
      <c r="M34" s="61">
        <f t="shared" si="7"/>
        <v>0</v>
      </c>
      <c r="N34" s="54">
        <f>SUM(B34:M34)</f>
        <v>0</v>
      </c>
      <c r="O34" s="51"/>
      <c r="P34" s="53">
        <f>P32*P33</f>
        <v>0</v>
      </c>
      <c r="Q34" s="61">
        <f>Q32*Q33</f>
        <v>0</v>
      </c>
      <c r="R34" s="61">
        <f>R32*R33</f>
        <v>0</v>
      </c>
      <c r="S34" s="61">
        <f>S32*S33</f>
        <v>0</v>
      </c>
    </row>
    <row r="35" spans="1:19" x14ac:dyDescent="0.2">
      <c r="A35" s="55"/>
      <c r="B35" s="62"/>
      <c r="C35" s="62"/>
      <c r="D35" s="62"/>
      <c r="E35" s="62"/>
      <c r="F35" s="62"/>
      <c r="G35" s="62"/>
      <c r="H35" s="62"/>
      <c r="I35" s="62"/>
      <c r="J35" s="62"/>
      <c r="K35" s="62"/>
      <c r="L35" s="62"/>
      <c r="M35" s="62"/>
      <c r="N35" s="63"/>
      <c r="O35" s="62"/>
      <c r="P35" s="64"/>
      <c r="Q35" s="65"/>
      <c r="R35" s="62"/>
      <c r="S35" s="66"/>
    </row>
    <row r="36" spans="1:19" s="69" customFormat="1" ht="22.5" x14ac:dyDescent="0.2">
      <c r="A36" s="67" t="s">
        <v>112</v>
      </c>
      <c r="B36" s="68">
        <f>(B10+B14+B18+B22+B26+B30+B34)</f>
        <v>0</v>
      </c>
      <c r="C36" s="68">
        <f t="shared" ref="C36:S36" si="8">(C10+C14+C18+C22+C26+C30+C34)</f>
        <v>0</v>
      </c>
      <c r="D36" s="68">
        <f t="shared" si="8"/>
        <v>0</v>
      </c>
      <c r="E36" s="68">
        <f t="shared" si="8"/>
        <v>0</v>
      </c>
      <c r="F36" s="68">
        <f t="shared" si="8"/>
        <v>0</v>
      </c>
      <c r="G36" s="68">
        <f t="shared" si="8"/>
        <v>0</v>
      </c>
      <c r="H36" s="68">
        <f t="shared" si="8"/>
        <v>0</v>
      </c>
      <c r="I36" s="68">
        <f t="shared" si="8"/>
        <v>0</v>
      </c>
      <c r="J36" s="68">
        <f t="shared" si="8"/>
        <v>0</v>
      </c>
      <c r="K36" s="68">
        <f t="shared" si="8"/>
        <v>0</v>
      </c>
      <c r="L36" s="68">
        <f t="shared" si="8"/>
        <v>0</v>
      </c>
      <c r="M36" s="68">
        <f t="shared" si="8"/>
        <v>0</v>
      </c>
      <c r="N36" s="45">
        <f>SUM(B36:M36)</f>
        <v>0</v>
      </c>
      <c r="O36" s="51"/>
      <c r="P36" s="53">
        <f>(P10+P14+P18+P22+P26+P30+P34)</f>
        <v>0</v>
      </c>
      <c r="Q36" s="53">
        <f t="shared" si="8"/>
        <v>0</v>
      </c>
      <c r="R36" s="68">
        <f t="shared" si="8"/>
        <v>0</v>
      </c>
      <c r="S36" s="68">
        <f t="shared" si="8"/>
        <v>0</v>
      </c>
    </row>
    <row r="37" spans="1:19" x14ac:dyDescent="0.2">
      <c r="A37" s="70"/>
      <c r="B37" s="70"/>
      <c r="C37" s="70"/>
      <c r="D37" s="70"/>
      <c r="E37" s="70"/>
      <c r="F37" s="70"/>
      <c r="G37" s="70"/>
      <c r="H37" s="70"/>
      <c r="I37" s="70"/>
      <c r="J37" s="70"/>
      <c r="K37" s="70"/>
      <c r="L37" s="70"/>
      <c r="M37" s="70"/>
      <c r="N37" s="71"/>
      <c r="O37" s="70"/>
      <c r="P37" s="70"/>
      <c r="Q37" s="70"/>
      <c r="R37" s="70"/>
      <c r="S37" s="70"/>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Personal Budget</vt:lpstr>
      <vt:lpstr>Basic Small Bus Budget</vt:lpstr>
      <vt:lpstr>Startup Expenses</vt:lpstr>
      <vt:lpstr>Cash Flow</vt:lpstr>
      <vt:lpstr>Cash Flow Instructions</vt:lpstr>
      <vt:lpstr>P&amp;L</vt:lpstr>
      <vt:lpstr>Balance Sheet</vt:lpstr>
      <vt:lpstr>Sales Forecast</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heather.hendy</dc:creator>
  <cp:lastModifiedBy>Phydesia Lewis</cp:lastModifiedBy>
  <cp:lastPrinted>2006-01-23T21:26:09Z</cp:lastPrinted>
  <dcterms:created xsi:type="dcterms:W3CDTF">2001-02-14T22:45:59Z</dcterms:created>
  <dcterms:modified xsi:type="dcterms:W3CDTF">2025-06-17T17:46:35Z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TC010175071033</vt:lpwstr>
  </property>
</Properties>
</file>